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F:\Gerencia_Corporativa\Compartida\Estructuración\Provincia del Chaco\Letras\Programa 2026\2 Ad, 6 Ad, Clase 9,10 y 11\"/>
    </mc:Choice>
  </mc:AlternateContent>
  <xr:revisionPtr revIDLastSave="0" documentId="13_ncr:1_{D683C869-2565-4D2D-A5EC-4EF07A50066F}" xr6:coauthVersionLast="47" xr6:coauthVersionMax="47" xr10:uidLastSave="{00000000-0000-0000-0000-000000000000}"/>
  <bookViews>
    <workbookView xWindow="-28920" yWindow="-120" windowWidth="29040" windowHeight="15720" tabRatio="811" xr2:uid="{6A7FE0D0-465A-494B-A3B2-BFA604C6B194}"/>
  </bookViews>
  <sheets>
    <sheet name="Resumen" sheetId="9" r:id="rId1"/>
    <sheet name="Clase 2 Reapertura" sheetId="17" r:id="rId2"/>
    <sheet name="Clase 6 Reapertura" sheetId="15" r:id="rId3"/>
    <sheet name="Clase 9" sheetId="16" r:id="rId4"/>
    <sheet name="Clase 10" sheetId="21" r:id="rId5"/>
    <sheet name="Clase 11" sheetId="22" r:id="rId6"/>
    <sheet name="TAMAR" sheetId="20" state="hidden" r:id="rId7"/>
    <sheet name="Feriados" sheetId="6" state="hidden" r:id="rId8"/>
  </sheets>
  <definedNames>
    <definedName name="_xlnm._FilterDatabase" localSheetId="0"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5" l="1"/>
  <c r="D22" i="15"/>
  <c r="K22" i="17"/>
  <c r="C28" i="9"/>
  <c r="D13" i="15"/>
  <c r="K21" i="15" s="1"/>
  <c r="E35" i="9"/>
  <c r="E34" i="9"/>
  <c r="D15" i="16"/>
  <c r="C22" i="15"/>
  <c r="E22" i="17"/>
  <c r="D14" i="15"/>
  <c r="D18" i="15"/>
  <c r="D13" i="16"/>
  <c r="L19" i="9"/>
  <c r="I19" i="9"/>
  <c r="B12" i="22"/>
  <c r="H24" i="22"/>
  <c r="D23" i="22"/>
  <c r="K22" i="22"/>
  <c r="D14" i="22"/>
  <c r="D13" i="22"/>
  <c r="D14" i="21"/>
  <c r="D13" i="21"/>
  <c r="K20" i="16"/>
  <c r="H22" i="16"/>
  <c r="D15" i="15"/>
  <c r="D15" i="17"/>
  <c r="O19" i="9"/>
  <c r="F19" i="9"/>
  <c r="K22" i="21"/>
  <c r="D14" i="17"/>
  <c r="K21" i="17" s="1"/>
  <c r="M25" i="17" s="1"/>
  <c r="D13" i="17"/>
  <c r="H24" i="21"/>
  <c r="D23" i="21"/>
  <c r="B12" i="21"/>
  <c r="D24" i="22" l="1"/>
  <c r="G23" i="22"/>
  <c r="D16" i="22"/>
  <c r="D16" i="21"/>
  <c r="D24" i="21"/>
  <c r="G23" i="21"/>
  <c r="C111" i="20" l="1"/>
  <c r="B111" i="20" s="1"/>
  <c r="B112" i="20" s="1"/>
  <c r="M4" i="20"/>
  <c r="B110" i="20"/>
  <c r="B109" i="20"/>
  <c r="B108" i="20"/>
  <c r="B107" i="20"/>
  <c r="B106" i="20"/>
  <c r="B105" i="20"/>
  <c r="B104" i="20"/>
  <c r="B103" i="20"/>
  <c r="B102" i="20"/>
  <c r="B101" i="20"/>
  <c r="B100" i="20"/>
  <c r="B99" i="20"/>
  <c r="B98" i="20"/>
  <c r="B97" i="20"/>
  <c r="B96" i="20"/>
  <c r="B95" i="20"/>
  <c r="B94" i="20"/>
  <c r="B93" i="20"/>
  <c r="B92" i="20"/>
  <c r="B91" i="20"/>
  <c r="B90" i="20"/>
  <c r="B89" i="20"/>
  <c r="B88" i="20"/>
  <c r="B87" i="20"/>
  <c r="B86" i="20"/>
  <c r="B85" i="20"/>
  <c r="B84" i="20"/>
  <c r="B83" i="20"/>
  <c r="A3" i="20"/>
  <c r="A4" i="20" s="1"/>
  <c r="A5" i="20" s="1"/>
  <c r="A6" i="20" s="1"/>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A121" i="20" s="1"/>
  <c r="A122" i="20" s="1"/>
  <c r="A123" i="20" s="1"/>
  <c r="A124" i="20" s="1"/>
  <c r="A125" i="20" s="1"/>
  <c r="A126" i="20" s="1"/>
  <c r="A127" i="20" s="1"/>
  <c r="A128" i="20" s="1"/>
  <c r="A129" i="20" s="1"/>
  <c r="A130" i="20" s="1"/>
  <c r="A131" i="20" s="1"/>
  <c r="A132" i="20" s="1"/>
  <c r="A133" i="20" s="1"/>
  <c r="A134" i="20" s="1"/>
  <c r="A135" i="20" s="1"/>
  <c r="A136" i="20" s="1"/>
  <c r="A137" i="20" s="1"/>
  <c r="A138" i="20" s="1"/>
  <c r="A139" i="20" s="1"/>
  <c r="A140" i="20" s="1"/>
  <c r="A141" i="20" s="1"/>
  <c r="A142" i="20" s="1"/>
  <c r="A143" i="20" s="1"/>
  <c r="A144" i="20" s="1"/>
  <c r="A145" i="20" s="1"/>
  <c r="A146" i="20" s="1"/>
  <c r="A147" i="20" s="1"/>
  <c r="A148" i="20" s="1"/>
  <c r="A149" i="20" s="1"/>
  <c r="A150" i="20" s="1"/>
  <c r="A151" i="20" s="1"/>
  <c r="A152" i="20" s="1"/>
  <c r="A153" i="20" s="1"/>
  <c r="A154" i="20" s="1"/>
  <c r="A155" i="20" s="1"/>
  <c r="B113" i="20" l="1"/>
  <c r="B114" i="20" s="1"/>
  <c r="B115" i="20" s="1"/>
  <c r="B116" i="20" s="1"/>
  <c r="B117" i="20" s="1"/>
  <c r="B118" i="20" s="1"/>
  <c r="B119" i="20" s="1"/>
  <c r="B120" i="20" s="1"/>
  <c r="B121" i="20" s="1"/>
  <c r="B122" i="20" s="1"/>
  <c r="B123" i="20" s="1"/>
  <c r="B124" i="20" s="1"/>
  <c r="B125" i="20" s="1"/>
  <c r="B126" i="20" s="1"/>
  <c r="B127" i="20" s="1"/>
  <c r="B128" i="20" s="1"/>
  <c r="B129" i="20" s="1"/>
  <c r="B130" i="20" s="1"/>
  <c r="B131" i="20" s="1"/>
  <c r="B132" i="20" s="1"/>
  <c r="B133" i="20" s="1"/>
  <c r="B134" i="20" s="1"/>
  <c r="B135" i="20" s="1"/>
  <c r="B136" i="20" s="1"/>
  <c r="B137" i="20" s="1"/>
  <c r="B138" i="20" s="1"/>
  <c r="B139" i="20" s="1"/>
  <c r="B140" i="20" s="1"/>
  <c r="B141" i="20" s="1"/>
  <c r="B142" i="20" s="1"/>
  <c r="B143" i="20" s="1"/>
  <c r="B144" i="20" s="1"/>
  <c r="B145" i="20" s="1"/>
  <c r="B146" i="20" s="1"/>
  <c r="B147" i="20" s="1"/>
  <c r="B148" i="20" s="1"/>
  <c r="B149" i="20" s="1"/>
  <c r="B150" i="20" s="1"/>
  <c r="B151" i="20" s="1"/>
  <c r="B152" i="20" s="1"/>
  <c r="B153" i="20" s="1"/>
  <c r="B154" i="20" s="1"/>
  <c r="B155" i="20" s="1"/>
  <c r="O4" i="20" l="1"/>
  <c r="C19" i="9"/>
  <c r="H23" i="17" l="1"/>
  <c r="D22" i="17"/>
  <c r="D23" i="17" s="1"/>
  <c r="D18" i="17"/>
  <c r="B12" i="17"/>
  <c r="F12" i="9"/>
  <c r="C13" i="9"/>
  <c r="F13" i="9" l="1"/>
  <c r="I12" i="9"/>
  <c r="D17" i="16" s="1"/>
  <c r="G22" i="17"/>
  <c r="J15" i="17"/>
  <c r="J21" i="17"/>
  <c r="C22" i="17"/>
  <c r="B34" i="9"/>
  <c r="D21" i="16"/>
  <c r="B12" i="16"/>
  <c r="H23" i="15"/>
  <c r="D23" i="15"/>
  <c r="B12" i="15"/>
  <c r="C21" i="16" l="1"/>
  <c r="E21" i="16" s="1"/>
  <c r="E22" i="16" s="1"/>
  <c r="J20" i="16"/>
  <c r="J22" i="17"/>
  <c r="B35" i="9" s="1"/>
  <c r="G21" i="16"/>
  <c r="D22" i="16"/>
  <c r="G22" i="15"/>
  <c r="J16" i="17"/>
  <c r="I13" i="9"/>
  <c r="L12" i="9"/>
  <c r="E23" i="17"/>
  <c r="J21" i="15"/>
  <c r="D19" i="21" l="1"/>
  <c r="D19" i="22"/>
  <c r="O12" i="9"/>
  <c r="L13" i="9"/>
  <c r="J21" i="16"/>
  <c r="L4" i="20"/>
  <c r="N4" i="20" s="1"/>
  <c r="F22" i="15"/>
  <c r="K22" i="15" s="1"/>
  <c r="M25" i="15" s="1"/>
  <c r="F22" i="17"/>
  <c r="C35" i="9" s="1"/>
  <c r="J22" i="15"/>
  <c r="F21" i="16"/>
  <c r="F22" i="16" s="1"/>
  <c r="F35" i="9" l="1"/>
  <c r="F28" i="9" s="1"/>
  <c r="J22" i="21"/>
  <c r="C23" i="21"/>
  <c r="C23" i="22"/>
  <c r="J22" i="22"/>
  <c r="O13" i="9"/>
  <c r="F23" i="17"/>
  <c r="E23" i="15"/>
  <c r="P22" i="17"/>
  <c r="O22" i="17"/>
  <c r="H13" i="17"/>
  <c r="C20" i="9" s="1"/>
  <c r="K21" i="16"/>
  <c r="F23" i="15"/>
  <c r="J23" i="21" l="1"/>
  <c r="E23" i="21"/>
  <c r="E23" i="22"/>
  <c r="J23" i="22"/>
  <c r="M24" i="16"/>
  <c r="H13" i="16" s="1"/>
  <c r="H14" i="17"/>
  <c r="L22" i="17"/>
  <c r="P21" i="16"/>
  <c r="O21" i="16"/>
  <c r="O22" i="15"/>
  <c r="P22" i="15"/>
  <c r="H14" i="15"/>
  <c r="F20" i="9" l="1"/>
  <c r="H15" i="15"/>
  <c r="F21" i="9" s="1"/>
  <c r="F23" i="21"/>
  <c r="E24" i="21"/>
  <c r="F23" i="22"/>
  <c r="E24" i="22"/>
  <c r="I20" i="9"/>
  <c r="L21" i="16"/>
  <c r="C21" i="9"/>
  <c r="M22" i="17"/>
  <c r="M23" i="17" s="1"/>
  <c r="L23" i="17"/>
  <c r="H14" i="16"/>
  <c r="I21" i="9" s="1"/>
  <c r="L22" i="15"/>
  <c r="F24" i="21" l="1"/>
  <c r="K23" i="21"/>
  <c r="F24" i="22"/>
  <c r="K23" i="22"/>
  <c r="M24" i="17"/>
  <c r="H15" i="17" s="1"/>
  <c r="H16" i="17" s="1"/>
  <c r="C22" i="9" s="1"/>
  <c r="M21" i="16"/>
  <c r="M22" i="16" s="1"/>
  <c r="L22" i="16"/>
  <c r="M22" i="15"/>
  <c r="M23" i="15" s="1"/>
  <c r="L23" i="15"/>
  <c r="M26" i="21" l="1"/>
  <c r="H15" i="21" s="1"/>
  <c r="O23" i="21"/>
  <c r="P23" i="21"/>
  <c r="M26" i="22"/>
  <c r="H15" i="22" s="1"/>
  <c r="L23" i="22" s="1"/>
  <c r="P23" i="22"/>
  <c r="O23" i="22"/>
  <c r="H17" i="17"/>
  <c r="M23" i="16"/>
  <c r="H15" i="16" s="1"/>
  <c r="H16" i="16" s="1"/>
  <c r="I22" i="9" s="1"/>
  <c r="M24" i="15"/>
  <c r="H16" i="15" s="1"/>
  <c r="H17" i="15" s="1"/>
  <c r="F22" i="9" s="1"/>
  <c r="H16" i="21" l="1"/>
  <c r="L21" i="9" s="1"/>
  <c r="L25" i="9" s="1"/>
  <c r="L20" i="9"/>
  <c r="L23" i="21"/>
  <c r="H16" i="22"/>
  <c r="O21" i="9" s="1"/>
  <c r="O25" i="9" s="1"/>
  <c r="O20" i="9"/>
  <c r="L24" i="22"/>
  <c r="M25" i="22" s="1"/>
  <c r="H17" i="22" s="1"/>
  <c r="H18" i="22" s="1"/>
  <c r="M23" i="22"/>
  <c r="M24" i="22" s="1"/>
  <c r="H17" i="16"/>
  <c r="H18" i="15"/>
  <c r="M23" i="21" l="1"/>
  <c r="M24" i="21" s="1"/>
  <c r="L24" i="21"/>
  <c r="O22" i="9"/>
  <c r="H19" i="22"/>
  <c r="M25" i="21" l="1"/>
  <c r="H17" i="21" s="1"/>
  <c r="H18" i="21" s="1"/>
  <c r="L22" i="9" l="1"/>
  <c r="H19" i="21"/>
</calcChain>
</file>

<file path=xl/sharedStrings.xml><?xml version="1.0" encoding="utf-8"?>
<sst xmlns="http://schemas.openxmlformats.org/spreadsheetml/2006/main" count="235" uniqueCount="67">
  <si>
    <t>TIR</t>
  </si>
  <si>
    <t>Base</t>
  </si>
  <si>
    <t>Duration (años)</t>
  </si>
  <si>
    <t>Duration (meses)</t>
  </si>
  <si>
    <t>Cuota</t>
  </si>
  <si>
    <t xml:space="preserve">Capital </t>
  </si>
  <si>
    <t xml:space="preserve">Intereses </t>
  </si>
  <si>
    <t>Total</t>
  </si>
  <si>
    <t>Saldo de Capital</t>
  </si>
  <si>
    <t>% Amortizado</t>
  </si>
  <si>
    <t>VP</t>
  </si>
  <si>
    <t>Mduration (meses)</t>
  </si>
  <si>
    <t>TNA</t>
  </si>
  <si>
    <t>TIR y DURATION</t>
  </si>
  <si>
    <t>Fecha</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</si>
  <si>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</si>
  <si>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</si>
  <si>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(n*VP)/365</t>
  </si>
  <si>
    <t>Plazo (días)</t>
  </si>
  <si>
    <t>Feriados</t>
  </si>
  <si>
    <t>Fecha de Emisión</t>
  </si>
  <si>
    <t>Fecha de Vencimiento</t>
  </si>
  <si>
    <t>Pago Cupón Intereses</t>
  </si>
  <si>
    <t>Precio</t>
  </si>
  <si>
    <t>Celdas a modificar</t>
  </si>
  <si>
    <t>Integra al Vencimiento</t>
  </si>
  <si>
    <t>Tasa</t>
  </si>
  <si>
    <t>Plazo (días remanentes)</t>
  </si>
  <si>
    <t>Fecha de Ampliación y Liquidación</t>
  </si>
  <si>
    <t>Fecha de Emision Original</t>
  </si>
  <si>
    <t>Cupón</t>
  </si>
  <si>
    <t>Reales</t>
  </si>
  <si>
    <t>B (arg)</t>
  </si>
  <si>
    <t>Calificación (Fix Scr)</t>
  </si>
  <si>
    <t xml:space="preserve">emision </t>
  </si>
  <si>
    <t>vto</t>
  </si>
  <si>
    <t>TNA Esperada</t>
  </si>
  <si>
    <t>Vto</t>
  </si>
  <si>
    <t>Desde</t>
  </si>
  <si>
    <t>Hasta</t>
  </si>
  <si>
    <t>Promedio</t>
  </si>
  <si>
    <t>Clase 8</t>
  </si>
  <si>
    <t>Emisión Original</t>
  </si>
  <si>
    <t>Ampliación</t>
  </si>
  <si>
    <t>TAMAR</t>
  </si>
  <si>
    <t>TAMAR_OFICIAL</t>
  </si>
  <si>
    <t>FERIADOS</t>
  </si>
  <si>
    <t>Letras Clase 2 Reapertura (Tasa Fija)</t>
  </si>
  <si>
    <t>Ultima Tamar Publicada</t>
  </si>
  <si>
    <t>Margen s/ Tamar</t>
  </si>
  <si>
    <t>Margen a Licitar</t>
  </si>
  <si>
    <t>Tasa a Licitar</t>
  </si>
  <si>
    <t>Precio a Licitar</t>
  </si>
  <si>
    <t>Tasa Cupón a Licitar</t>
  </si>
  <si>
    <t>Fecha de Emision</t>
  </si>
  <si>
    <t>Tamar</t>
  </si>
  <si>
    <t>Letras Clase 2 Reapertura</t>
  </si>
  <si>
    <t>Licitación: jueves 17 de Julio de 2026 de 11 a 16 horas</t>
  </si>
  <si>
    <t>Fecha de Emisión y Liquidación: viernes 17 de julio de 2026 (t+1)</t>
  </si>
  <si>
    <t>Letras Clase 6 Reapertura (Tasa Fija)</t>
  </si>
  <si>
    <t>Letras Clase 9 (Tasa Fija)</t>
  </si>
  <si>
    <t>Letras Clase 10 (Tamar)</t>
  </si>
  <si>
    <t>Letras Clase 11 (Tamar)</t>
  </si>
  <si>
    <t>Letras Clase 6 Reapertura</t>
  </si>
  <si>
    <t>Letras del Tesoro Clase 9</t>
  </si>
  <si>
    <t>Letras Clase 10</t>
  </si>
  <si>
    <t>Letras Clase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</si>
</sst>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quot;$&quot;\ * #,##0.00_ ;_ &quot;$&quot;\ * \-#,##0.00_ ;_ &quot;$&quot;\ * &quot;-&quot;??_ ;_ @_ "/>
    <numFmt numFmtId="165" formatCode="_ * #,##0.00_ ;_ * \-#,##0.00_ ;_ * &quot;-&quot;??_ ;_ @_ "/>
    <numFmt numFmtId="166" formatCode="0.0000%"/>
    <numFmt numFmtId="167" formatCode="0.0%"/>
    <numFmt numFmtId="168" formatCode="0.00000%"/>
    <numFmt numFmtId="169" formatCode="0.000000%"/>
    <numFmt numFmtId="170" formatCode="_ * #,##0_ ;_ * \-#,##0_ ;_ * &quot;-&quot;??_ ;_ @_ "/>
    <numFmt numFmtId="171" formatCode="#,##0.00000"/>
    <numFmt numFmtId="172" formatCode="#,##0.00000000"/>
    <numFmt numFmtId="173" formatCode="[$-F800]dddd\,\ mmmm\ dd\,\ yyyy"/>
    <numFmt numFmtId="174" formatCode="&quot;$&quot;\ #,##0"/>
    <numFmt numFmtId="175" formatCode="#,##0.000"/>
    <numFmt numFmtId="176" formatCode="#,##0.0000"/>
    <numFmt numFmtId="177" formatCode="_-* #,##0.0000_-;\-* #,##0.0000_-;_-* &quot;-&quot;??_-;_-@_-"/>
    <numFmt numFmtId="178" formatCode="#,##0.000000"/>
    <numFmt numFmtId="179" formatCode="dd/mm/yyyy;@"/>
    <numFmt numFmtId="180" formatCode="0.000000"/>
  </numFmts>
  <fonts count="22" x14ac:knownFonts="1">
    <font>
      <sz val="10"/>
      <name val="Arial"/>
    </font>
    <font>
      <sz val="11"/>
      <color theme="1"/>
      <name val="Calibri"/>
      <family val="2"/>
      <scheme val="minor"/>
    </font>
    <font>
      <sz val="10"/>
      <name val="Arial"/>
      <family val="2"/>
    </font>
    <font>
      <sz val="10"/>
      <name val="Arial"/>
      <family val="2"/>
    </font>
    <font>
      <b/>
      <sz val="16"/>
      <name val="Calibri"/>
      <family val="2"/>
    </font>
    <font>
      <b/>
      <sz val="11"/>
      <name val="Calibri"/>
      <family val="2"/>
    </font>
    <font>
      <b/>
      <sz val="14"/>
      <name val="Calibri"/>
      <family val="2"/>
    </font>
    <font>
      <sz val="10"/>
      <name val="Arial"/>
      <family val="2"/>
    </font>
    <font>
      <sz val="11"/>
      <color theme="0"/>
      <name val="Calibri"/>
      <family val="2"/>
      <scheme val="minor"/>
    </font>
    <font>
      <b/>
      <sz val="11"/>
      <color theme="0"/>
      <name val="Calibri"/>
      <family val="2"/>
      <scheme val="minor"/>
    </font>
    <font>
      <sz val="11"/>
      <name val="Calibri"/>
      <family val="2"/>
      <scheme val="minor"/>
    </font>
    <font>
      <u/>
      <sz val="11"/>
      <name val="Calibri"/>
      <family val="2"/>
      <scheme val="minor"/>
    </font>
    <font>
      <b/>
      <sz val="11"/>
      <name val="Calibri"/>
      <family val="2"/>
      <scheme val="minor"/>
    </font>
    <font>
      <b/>
      <sz val="14"/>
      <name val="Calibri"/>
      <family val="2"/>
      <scheme val="minor"/>
    </font>
    <font>
      <sz val="14"/>
      <name val="Calibri"/>
      <family val="2"/>
      <scheme val="minor"/>
    </font>
    <font>
      <sz val="10"/>
      <name val="Calibri"/>
      <family val="2"/>
      <scheme val="minor"/>
    </font>
    <font>
      <sz val="11"/>
      <color indexed="10"/>
      <name val="Calibri"/>
      <family val="2"/>
      <scheme val="minor"/>
    </font>
    <font>
      <b/>
      <sz val="12"/>
      <color rgb="FF000000"/>
      <name val="Calibri"/>
      <family val="2"/>
    </font>
    <font>
      <b/>
      <sz val="16"/>
      <color rgb="FF009999"/>
      <name val="Calibri"/>
      <family val="2"/>
      <scheme val="minor"/>
    </font>
    <font>
      <b/>
      <sz val="12"/>
      <name val="Calibri"/>
      <family val="2"/>
    </font>
    <font>
      <u/>
      <sz val="11"/>
      <color theme="0"/>
      <name val="Calibri"/>
      <family val="2"/>
      <scheme val="minor"/>
    </font>
    <font>
      <b/>
      <sz val="11"/>
      <color rgb="FF0070C0"/>
      <name val="Calibri"/>
      <family val="2"/>
    </font>
  </fonts>
  <fills count="10">
    <fill>
      <patternFill patternType="none"/>
    </fill>
    <fill>
      <patternFill patternType="gray125"/>
    </fill>
    <fill>
      <patternFill patternType="solid">
        <fgColor indexed="22"/>
        <bgColor indexed="64"/>
      </patternFill>
    </fill>
    <fill>
      <patternFill patternType="solid">
        <fgColor theme="4"/>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002060"/>
        <bgColor indexed="64"/>
      </patternFill>
    </fill>
    <fill>
      <patternFill patternType="solid">
        <fgColor rgb="FFFFFF00"/>
        <bgColor indexed="64"/>
      </patternFill>
    </fill>
    <fill>
      <patternFill patternType="solid">
        <fgColor theme="4" tint="0.59999389629810485"/>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13">
    <xf numFmtId="0" fontId="0" fillId="0" borderId="0">
      <alignment vertical="top"/>
    </xf>
    <xf numFmtId="165" fontId="2" fillId="0" borderId="0" applyFont="0" applyFill="0" applyBorder="0" applyAlignment="0" applyProtection="0"/>
    <xf numFmtId="165" fontId="7" fillId="0" borderId="0" applyFont="0" applyFill="0" applyBorder="0" applyAlignment="0" applyProtection="0"/>
    <xf numFmtId="164" fontId="2" fillId="0" borderId="0" applyFont="0" applyFill="0" applyBorder="0" applyAlignment="0" applyProtection="0"/>
    <xf numFmtId="0" fontId="3" fillId="0" borderId="0"/>
    <xf numFmtId="0" fontId="3" fillId="0" borderId="0"/>
    <xf numFmtId="9" fontId="2"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0" fontId="3" fillId="0" borderId="0">
      <alignment vertical="top"/>
    </xf>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56">
    <xf numFmtId="0" fontId="0" fillId="0" borderId="0" xfId="0" applyAlignment="1"/>
    <xf numFmtId="0" fontId="10" fillId="0" borderId="0" xfId="0" applyFont="1" applyAlignment="1"/>
    <xf numFmtId="170" fontId="10" fillId="0" borderId="0" xfId="1" applyNumberFormat="1" applyFont="1" applyBorder="1" applyProtection="1"/>
    <xf numFmtId="0" fontId="11" fillId="0" borderId="0" xfId="0" applyFont="1" applyAlignment="1"/>
    <xf numFmtId="169" fontId="10" fillId="0" borderId="0" xfId="6" applyNumberFormat="1" applyFont="1" applyBorder="1" applyProtection="1"/>
    <xf numFmtId="14" fontId="10" fillId="0" borderId="0" xfId="0" applyNumberFormat="1" applyFont="1" applyAlignment="1"/>
    <xf numFmtId="0" fontId="10" fillId="0" borderId="0" xfId="0" applyFont="1">
      <alignment vertical="top"/>
    </xf>
    <xf numFmtId="0" fontId="10" fillId="0" borderId="0" xfId="0" applyFont="1" applyAlignment="1">
      <alignment horizontal="center"/>
    </xf>
    <xf numFmtId="170" fontId="10" fillId="0" borderId="0" xfId="1" applyNumberFormat="1" applyFont="1" applyAlignment="1" applyProtection="1">
      <alignment horizontal="left"/>
    </xf>
    <xf numFmtId="169" fontId="10" fillId="0" borderId="0" xfId="0" applyNumberFormat="1" applyFont="1">
      <alignment vertical="top"/>
    </xf>
    <xf numFmtId="0" fontId="12" fillId="0" borderId="1" xfId="0" applyFont="1" applyBorder="1">
      <alignment vertical="top"/>
    </xf>
    <xf numFmtId="0" fontId="12" fillId="0" borderId="2" xfId="0" applyFont="1" applyBorder="1">
      <alignment vertical="top"/>
    </xf>
    <xf numFmtId="10" fontId="12" fillId="0" borderId="3" xfId="6" applyNumberFormat="1" applyFont="1" applyFill="1" applyBorder="1" applyAlignment="1" applyProtection="1">
      <alignment horizontal="center"/>
    </xf>
    <xf numFmtId="172" fontId="10" fillId="0" borderId="0" xfId="3" applyNumberFormat="1" applyFont="1" applyProtection="1"/>
    <xf numFmtId="168" fontId="10" fillId="0" borderId="0" xfId="6" applyNumberFormat="1" applyFont="1" applyProtection="1"/>
    <xf numFmtId="0" fontId="10" fillId="0" borderId="4" xfId="0" applyFont="1" applyBorder="1" applyAlignment="1">
      <alignment horizontal="left" vertical="center"/>
    </xf>
    <xf numFmtId="0" fontId="10" fillId="0" borderId="0" xfId="0" applyFont="1" applyAlignment="1">
      <alignment horizontal="center" vertical="center"/>
    </xf>
    <xf numFmtId="0" fontId="10" fillId="0" borderId="5" xfId="0" applyFont="1" applyBorder="1" applyAlignment="1">
      <alignment horizontal="right" vertical="center"/>
    </xf>
    <xf numFmtId="0" fontId="12" fillId="0" borderId="4" xfId="0" applyFont="1" applyBorder="1">
      <alignment vertical="top"/>
    </xf>
    <xf numFmtId="0" fontId="12" fillId="0" borderId="0" xfId="0" applyFont="1">
      <alignment vertical="top"/>
    </xf>
    <xf numFmtId="10" fontId="12" fillId="0" borderId="5" xfId="6" applyNumberFormat="1" applyFont="1" applyFill="1" applyBorder="1" applyAlignment="1" applyProtection="1">
      <alignment horizontal="center"/>
    </xf>
    <xf numFmtId="0" fontId="10" fillId="0" borderId="4" xfId="0" applyFont="1" applyBorder="1">
      <alignment vertical="top"/>
    </xf>
    <xf numFmtId="2" fontId="10" fillId="0" borderId="5" xfId="0" applyNumberFormat="1" applyFont="1" applyBorder="1" applyAlignment="1">
      <alignment horizontal="center"/>
    </xf>
    <xf numFmtId="165" fontId="10" fillId="0" borderId="0" xfId="1" applyFont="1" applyAlignment="1" applyProtection="1"/>
    <xf numFmtId="0" fontId="10" fillId="0" borderId="6" xfId="0" applyFont="1" applyBorder="1" applyAlignment="1">
      <alignment horizontal="center" vertical="center"/>
    </xf>
    <xf numFmtId="0" fontId="10" fillId="0" borderId="7" xfId="0" applyFont="1" applyBorder="1">
      <alignment vertical="top"/>
    </xf>
    <xf numFmtId="0" fontId="10" fillId="0" borderId="6" xfId="0" applyFont="1" applyBorder="1">
      <alignment vertical="top"/>
    </xf>
    <xf numFmtId="2" fontId="10" fillId="0" borderId="8" xfId="0" applyNumberFormat="1" applyFont="1" applyBorder="1" applyAlignment="1">
      <alignment horizont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0" xfId="0" applyFont="1" applyFill="1" applyBorder="1" applyAlignment="1">
      <alignment horizontal="center" vertical="center" wrapText="1"/>
    </xf>
    <xf numFmtId="10" fontId="12" fillId="2" borderId="11" xfId="6" applyNumberFormat="1" applyFont="1" applyFill="1" applyBorder="1" applyAlignment="1" applyProtection="1">
      <alignment horizontal="center" vertical="center" wrapText="1"/>
    </xf>
    <xf numFmtId="0" fontId="12" fillId="0" borderId="0" xfId="0" applyFont="1" applyAlignment="1">
      <alignment horizontal="center" vertical="center" wrapText="1"/>
    </xf>
    <xf numFmtId="167" fontId="10" fillId="0" borderId="0" xfId="6" applyNumberFormat="1" applyFont="1" applyProtection="1"/>
    <xf numFmtId="173" fontId="10" fillId="0" borderId="12" xfId="0" applyNumberFormat="1" applyFont="1" applyBorder="1" applyAlignment="1">
      <alignment horizontal="center" vertical="center"/>
    </xf>
    <xf numFmtId="2" fontId="10" fillId="0" borderId="0" xfId="0" applyNumberFormat="1" applyFont="1" applyAlignment="1"/>
    <xf numFmtId="3" fontId="10" fillId="0" borderId="15" xfId="0" applyNumberFormat="1" applyFont="1" applyBorder="1" applyAlignment="1">
      <alignment vertical="center"/>
    </xf>
    <xf numFmtId="10" fontId="10" fillId="0" borderId="15" xfId="6" applyNumberFormat="1" applyFont="1" applyFill="1" applyBorder="1" applyAlignment="1" applyProtection="1">
      <alignment vertical="center"/>
    </xf>
    <xf numFmtId="0" fontId="12" fillId="2" borderId="16" xfId="0" applyFont="1" applyFill="1" applyBorder="1" applyAlignment="1">
      <alignment horizontal="center"/>
    </xf>
    <xf numFmtId="3" fontId="12" fillId="2" borderId="16" xfId="0" applyNumberFormat="1" applyFont="1" applyFill="1" applyBorder="1" applyAlignment="1">
      <alignment vertical="center"/>
    </xf>
    <xf numFmtId="4" fontId="12" fillId="2" borderId="16" xfId="0" applyNumberFormat="1" applyFont="1" applyFill="1" applyBorder="1" applyAlignment="1">
      <alignment vertical="center"/>
    </xf>
    <xf numFmtId="10" fontId="12" fillId="2" borderId="16" xfId="6" applyNumberFormat="1" applyFont="1" applyFill="1" applyBorder="1" applyAlignment="1" applyProtection="1">
      <alignment vertical="center"/>
    </xf>
    <xf numFmtId="0" fontId="10" fillId="0" borderId="0" xfId="0" applyFont="1" applyAlignment="1">
      <alignment vertical="center"/>
    </xf>
    <xf numFmtId="0" fontId="12" fillId="2" borderId="9" xfId="0" applyFont="1" applyFill="1" applyBorder="1" applyAlignment="1">
      <alignment vertical="center"/>
    </xf>
    <xf numFmtId="170" fontId="10" fillId="0" borderId="0" xfId="1" applyNumberFormat="1" applyFont="1" applyAlignment="1" applyProtection="1"/>
    <xf numFmtId="0" fontId="12" fillId="2" borderId="17" xfId="0" applyFont="1" applyFill="1" applyBorder="1" applyAlignment="1"/>
    <xf numFmtId="0" fontId="10" fillId="2" borderId="18" xfId="0" applyFont="1" applyFill="1" applyBorder="1" applyAlignment="1">
      <alignment horizontal="center"/>
    </xf>
    <xf numFmtId="4" fontId="12" fillId="2" borderId="19" xfId="0" applyNumberFormat="1" applyFont="1" applyFill="1" applyBorder="1" applyAlignment="1"/>
    <xf numFmtId="171" fontId="10" fillId="0" borderId="0" xfId="0" applyNumberFormat="1" applyFont="1" applyAlignment="1"/>
    <xf numFmtId="170" fontId="10" fillId="0" borderId="0" xfId="1" applyNumberFormat="1" applyFont="1" applyFill="1" applyAlignment="1" applyProtection="1"/>
    <xf numFmtId="10" fontId="12" fillId="2" borderId="19" xfId="6" applyNumberFormat="1" applyFont="1" applyFill="1" applyBorder="1" applyAlignment="1" applyProtection="1"/>
    <xf numFmtId="0" fontId="13" fillId="0" borderId="0" xfId="0" applyFont="1" applyAlignment="1">
      <alignment vertical="center" wrapText="1"/>
    </xf>
    <xf numFmtId="4" fontId="10" fillId="0" borderId="0" xfId="0" applyNumberFormat="1" applyFont="1" applyAlignment="1"/>
    <xf numFmtId="3" fontId="10" fillId="0" borderId="15" xfId="0" applyNumberFormat="1" applyFont="1" applyBorder="1" applyAlignment="1">
      <alignment horizontal="center" vertical="center"/>
    </xf>
    <xf numFmtId="14" fontId="10" fillId="0" borderId="15" xfId="0" applyNumberFormat="1" applyFont="1" applyBorder="1" applyAlignment="1">
      <alignment horizontal="center" vertical="center"/>
    </xf>
    <xf numFmtId="0" fontId="11" fillId="0" borderId="0" xfId="0" applyFont="1" applyAlignment="1">
      <alignment vertical="center" wrapText="1"/>
    </xf>
    <xf numFmtId="3" fontId="10" fillId="0" borderId="5" xfId="6" applyNumberFormat="1" applyFont="1" applyFill="1" applyBorder="1" applyAlignment="1" applyProtection="1">
      <alignment horizontal="right" vertical="center"/>
    </xf>
    <xf numFmtId="10" fontId="11" fillId="0" borderId="0" xfId="6" applyNumberFormat="1" applyFont="1" applyAlignment="1" applyProtection="1">
      <alignment vertical="center" wrapText="1"/>
    </xf>
    <xf numFmtId="0" fontId="14" fillId="0" borderId="0" xfId="0" applyFont="1" applyAlignment="1">
      <alignment vertical="center" wrapText="1"/>
    </xf>
    <xf numFmtId="0" fontId="4" fillId="0" borderId="0" xfId="0" applyFont="1" applyAlignment="1"/>
    <xf numFmtId="14" fontId="0" fillId="0" borderId="0" xfId="0" applyNumberFormat="1" applyAlignment="1"/>
    <xf numFmtId="173" fontId="12" fillId="2" borderId="9" xfId="0" applyNumberFormat="1" applyFont="1" applyFill="1" applyBorder="1" applyAlignment="1">
      <alignment horizontal="center" vertical="center"/>
    </xf>
    <xf numFmtId="0" fontId="4" fillId="0" borderId="0" xfId="0" applyFont="1" applyAlignment="1">
      <alignment horizontal="center"/>
    </xf>
    <xf numFmtId="0" fontId="12" fillId="0" borderId="4" xfId="0" applyFont="1" applyBorder="1" applyAlignment="1">
      <alignment horizontal="left" vertical="center"/>
    </xf>
    <xf numFmtId="170" fontId="10" fillId="0" borderId="0" xfId="2" applyNumberFormat="1" applyFont="1" applyAlignment="1" applyProtection="1"/>
    <xf numFmtId="2" fontId="10" fillId="0" borderId="0" xfId="0" applyNumberFormat="1" applyFont="1" applyAlignment="1">
      <alignment horizontal="center"/>
    </xf>
    <xf numFmtId="14" fontId="10" fillId="0" borderId="5" xfId="0" applyNumberFormat="1" applyFont="1" applyBorder="1" applyAlignment="1">
      <alignment horizontal="right" vertical="center"/>
    </xf>
    <xf numFmtId="0" fontId="10" fillId="0" borderId="7" xfId="0" applyFont="1" applyBorder="1" applyAlignment="1">
      <alignment horizontal="left" vertical="center"/>
    </xf>
    <xf numFmtId="14" fontId="10" fillId="0" borderId="8" xfId="0" applyNumberFormat="1" applyFont="1" applyBorder="1" applyAlignment="1">
      <alignment horizontal="right" vertical="center"/>
    </xf>
    <xf numFmtId="10" fontId="10" fillId="0" borderId="23" xfId="7" applyNumberFormat="1" applyFont="1" applyFill="1" applyBorder="1" applyAlignment="1" applyProtection="1">
      <alignment horizontal="center" vertical="center"/>
    </xf>
    <xf numFmtId="10" fontId="10" fillId="0" borderId="21" xfId="7" applyNumberFormat="1" applyFont="1" applyFill="1" applyBorder="1" applyAlignment="1" applyProtection="1">
      <alignment horizontal="center" vertical="center"/>
    </xf>
    <xf numFmtId="10" fontId="10" fillId="0" borderId="5" xfId="0" applyNumberFormat="1" applyFont="1" applyBorder="1" applyAlignment="1">
      <alignment horizontal="right"/>
    </xf>
    <xf numFmtId="10" fontId="12" fillId="4" borderId="19" xfId="7" applyNumberFormat="1" applyFont="1" applyFill="1" applyBorder="1" applyAlignment="1" applyProtection="1">
      <alignment horizontal="center" vertical="center"/>
      <protection locked="0"/>
    </xf>
    <xf numFmtId="0" fontId="8" fillId="0" borderId="0" xfId="0" applyFont="1" applyAlignment="1"/>
    <xf numFmtId="2" fontId="8" fillId="0" borderId="0" xfId="0" applyNumberFormat="1" applyFont="1" applyAlignment="1"/>
    <xf numFmtId="43" fontId="11" fillId="0" borderId="0" xfId="0" applyNumberFormat="1" applyFont="1" applyAlignment="1">
      <alignment vertical="center" wrapText="1"/>
    </xf>
    <xf numFmtId="165" fontId="11" fillId="0" borderId="0" xfId="1" applyFont="1" applyBorder="1" applyAlignment="1">
      <alignment vertical="center" wrapText="1"/>
    </xf>
    <xf numFmtId="0" fontId="6" fillId="0" borderId="0" xfId="0" applyFont="1" applyAlignment="1">
      <alignment vertical="center" wrapText="1"/>
    </xf>
    <xf numFmtId="0" fontId="5" fillId="0" borderId="0" xfId="0" applyFont="1" applyAlignment="1">
      <alignment horizontal="center" vertical="center" wrapText="1"/>
    </xf>
    <xf numFmtId="0" fontId="15" fillId="3" borderId="0" xfId="0" applyFont="1" applyFill="1" applyAlignment="1"/>
    <xf numFmtId="0" fontId="12" fillId="0" borderId="20" xfId="4" applyFont="1" applyBorder="1" applyAlignment="1">
      <alignment horizontal="left" vertical="center"/>
    </xf>
    <xf numFmtId="14" fontId="10" fillId="0" borderId="21" xfId="4" applyNumberFormat="1" applyFont="1" applyBorder="1" applyAlignment="1">
      <alignment horizontal="center" vertical="center"/>
    </xf>
    <xf numFmtId="0" fontId="12" fillId="0" borderId="22" xfId="4" applyFont="1" applyBorder="1" applyAlignment="1">
      <alignment horizontal="left" vertical="center"/>
    </xf>
    <xf numFmtId="3" fontId="10" fillId="0" borderId="23" xfId="4" applyNumberFormat="1" applyFont="1" applyBorder="1" applyAlignment="1">
      <alignment horizontal="center" vertical="center"/>
    </xf>
    <xf numFmtId="0" fontId="12" fillId="0" borderId="24" xfId="4" applyFont="1" applyBorder="1" applyAlignment="1">
      <alignment horizontal="left" vertical="center"/>
    </xf>
    <xf numFmtId="3" fontId="10" fillId="0" borderId="25" xfId="4" applyNumberFormat="1" applyFont="1" applyBorder="1" applyAlignment="1">
      <alignment horizontal="center" vertical="center"/>
    </xf>
    <xf numFmtId="10" fontId="10" fillId="0" borderId="25" xfId="6" applyNumberFormat="1" applyFont="1" applyBorder="1" applyAlignment="1" applyProtection="1">
      <alignment horizontal="center" vertical="center"/>
    </xf>
    <xf numFmtId="0" fontId="12" fillId="4" borderId="17" xfId="4" applyFont="1" applyFill="1" applyBorder="1" applyAlignment="1">
      <alignment horizontal="left" vertical="center"/>
    </xf>
    <xf numFmtId="4" fontId="10" fillId="0" borderId="25" xfId="4" applyNumberFormat="1" applyFont="1" applyBorder="1" applyAlignment="1">
      <alignment horizontal="center" vertical="center"/>
    </xf>
    <xf numFmtId="0" fontId="12" fillId="0" borderId="26" xfId="5" applyFont="1" applyBorder="1" applyAlignment="1">
      <alignment horizontal="left" vertical="center"/>
    </xf>
    <xf numFmtId="0" fontId="15" fillId="3" borderId="0" xfId="0" quotePrefix="1" applyFont="1" applyFill="1" applyAlignment="1"/>
    <xf numFmtId="10" fontId="12" fillId="5" borderId="0" xfId="0" applyNumberFormat="1" applyFont="1" applyFill="1" applyAlignment="1">
      <alignment horizontal="right"/>
    </xf>
    <xf numFmtId="0" fontId="16" fillId="0" borderId="0" xfId="9" applyFont="1" applyAlignment="1">
      <alignment horizontal="center" vertical="center" wrapText="1"/>
    </xf>
    <xf numFmtId="14" fontId="16" fillId="0" borderId="0" xfId="9" applyNumberFormat="1" applyFont="1" applyAlignment="1">
      <alignment horizontal="center" vertical="center" wrapText="1"/>
    </xf>
    <xf numFmtId="175" fontId="16" fillId="0" borderId="0" xfId="9" applyNumberFormat="1" applyFont="1" applyAlignment="1">
      <alignment horizontal="center" vertical="center" wrapText="1"/>
    </xf>
    <xf numFmtId="3" fontId="16" fillId="0" borderId="0" xfId="9" applyNumberFormat="1" applyFont="1" applyAlignment="1">
      <alignment horizontal="center" vertical="center" wrapText="1"/>
    </xf>
    <xf numFmtId="0" fontId="5" fillId="0" borderId="0" xfId="0" applyFont="1" applyAlignment="1">
      <alignment vertical="center" wrapText="1"/>
    </xf>
    <xf numFmtId="0" fontId="16" fillId="0" borderId="0" xfId="0" applyFont="1" applyAlignment="1">
      <alignment vertical="center" wrapText="1"/>
    </xf>
    <xf numFmtId="175" fontId="12" fillId="2" borderId="10" xfId="0" applyNumberFormat="1" applyFont="1" applyFill="1" applyBorder="1" applyAlignment="1">
      <alignment vertical="center"/>
    </xf>
    <xf numFmtId="175" fontId="12" fillId="2" borderId="11" xfId="0" applyNumberFormat="1" applyFont="1" applyFill="1" applyBorder="1" applyAlignment="1">
      <alignment vertical="center"/>
    </xf>
    <xf numFmtId="176" fontId="12" fillId="6" borderId="10" xfId="0" applyNumberFormat="1" applyFont="1" applyFill="1" applyBorder="1" applyAlignment="1">
      <alignment vertical="center"/>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0" fillId="0" borderId="13" xfId="0" applyNumberFormat="1" applyFont="1" applyBorder="1" applyAlignment="1"/>
    <xf numFmtId="9" fontId="11" fillId="0" borderId="0" xfId="0" applyNumberFormat="1" applyFont="1" applyAlignment="1">
      <alignment vertical="center" wrapText="1"/>
    </xf>
    <xf numFmtId="165" fontId="20" fillId="0" borderId="0" xfId="1" applyFont="1" applyBorder="1" applyAlignment="1">
      <alignment vertical="center" wrapText="1"/>
    </xf>
    <xf numFmtId="9" fontId="20" fillId="0" borderId="0" xfId="0" applyNumberFormat="1" applyFont="1" applyAlignment="1">
      <alignment vertical="center" wrapText="1"/>
    </xf>
    <xf numFmtId="43" fontId="20" fillId="0" borderId="0" xfId="0" applyNumberFormat="1" applyFont="1" applyAlignment="1">
      <alignment vertical="center" wrapText="1"/>
    </xf>
    <xf numFmtId="0" fontId="2" fillId="0" borderId="0" xfId="0" applyFont="1" applyAlignment="1"/>
    <xf numFmtId="0" fontId="2" fillId="0" borderId="28" xfId="0" applyFont="1" applyBorder="1" applyAlignment="1"/>
    <xf numFmtId="0" fontId="2" fillId="0" borderId="29" xfId="0" applyFont="1" applyBorder="1" applyAlignment="1"/>
    <xf numFmtId="0" fontId="2" fillId="0" borderId="30" xfId="0" applyFont="1" applyBorder="1" applyAlignment="1"/>
    <xf numFmtId="0" fontId="0" fillId="0" borderId="31" xfId="0" applyBorder="1" applyAlignment="1"/>
    <xf numFmtId="14" fontId="10" fillId="0" borderId="32" xfId="0" applyNumberFormat="1" applyFont="1" applyBorder="1" applyAlignment="1">
      <alignment horizontal="right" vertical="center"/>
    </xf>
    <xf numFmtId="166" fontId="0" fillId="0" borderId="33" xfId="6" applyNumberFormat="1" applyFont="1" applyBorder="1" applyAlignment="1"/>
    <xf numFmtId="0" fontId="1" fillId="0" borderId="0" xfId="10"/>
    <xf numFmtId="177" fontId="0" fillId="0" borderId="0" xfId="11" applyNumberFormat="1" applyFont="1"/>
    <xf numFmtId="166" fontId="0" fillId="8" borderId="0" xfId="11" applyNumberFormat="1" applyFont="1" applyFill="1"/>
    <xf numFmtId="14" fontId="1" fillId="0" borderId="0" xfId="10" applyNumberFormat="1"/>
    <xf numFmtId="10" fontId="0" fillId="0" borderId="0" xfId="12" applyNumberFormat="1" applyFont="1"/>
    <xf numFmtId="166" fontId="0" fillId="8" borderId="0" xfId="12" applyNumberFormat="1" applyFont="1" applyFill="1"/>
    <xf numFmtId="179" fontId="1" fillId="0" borderId="0" xfId="10" applyNumberFormat="1"/>
    <xf numFmtId="0" fontId="1" fillId="0" borderId="0" xfId="10" applyAlignment="1">
      <alignment vertical="top"/>
    </xf>
    <xf numFmtId="166" fontId="1" fillId="0" borderId="0" xfId="10" applyNumberFormat="1"/>
    <xf numFmtId="178" fontId="10" fillId="0" borderId="27" xfId="4" applyNumberFormat="1" applyFont="1" applyBorder="1" applyAlignment="1">
      <alignment horizontal="center" vertical="center"/>
    </xf>
    <xf numFmtId="178" fontId="21" fillId="4" borderId="19" xfId="4" applyNumberFormat="1" applyFont="1" applyFill="1" applyBorder="1" applyAlignment="1" applyProtection="1">
      <alignment horizontal="center" vertical="center"/>
      <protection locked="0"/>
    </xf>
    <xf numFmtId="0" fontId="12" fillId="0" borderId="26" xfId="4" applyFont="1" applyBorder="1" applyAlignment="1">
      <alignment horizontal="left" vertical="center"/>
    </xf>
    <xf numFmtId="10" fontId="10" fillId="0" borderId="27" xfId="8" applyNumberFormat="1" applyFont="1" applyFill="1" applyBorder="1" applyAlignment="1" applyProtection="1">
      <alignment horizontal="center" vertical="center"/>
    </xf>
    <xf numFmtId="10" fontId="12" fillId="4" borderId="19" xfId="8" applyNumberFormat="1" applyFont="1" applyFill="1" applyBorder="1" applyAlignment="1" applyProtection="1">
      <alignment horizontal="center" vertical="center"/>
      <protection locked="0"/>
    </xf>
    <xf numFmtId="10" fontId="12" fillId="0" borderId="5" xfId="0" applyNumberFormat="1" applyFont="1" applyBorder="1" applyAlignment="1">
      <alignment horizontal="right"/>
    </xf>
    <xf numFmtId="9" fontId="10" fillId="0" borderId="5" xfId="0" applyNumberFormat="1" applyFont="1" applyBorder="1" applyAlignment="1">
      <alignment horizontal="right"/>
    </xf>
    <xf numFmtId="0" fontId="12" fillId="0" borderId="0" xfId="0" applyFont="1" applyAlignment="1">
      <alignment horizontal="center" vertical="center"/>
    </xf>
    <xf numFmtId="0" fontId="10" fillId="0" borderId="4" xfId="0" applyFont="1" applyBorder="1" applyAlignment="1"/>
    <xf numFmtId="10" fontId="10" fillId="0" borderId="5" xfId="0" applyNumberFormat="1" applyFont="1" applyBorder="1" applyAlignment="1"/>
    <xf numFmtId="10" fontId="12" fillId="0" borderId="0" xfId="6" applyNumberFormat="1" applyFont="1" applyFill="1" applyBorder="1" applyAlignment="1" applyProtection="1">
      <alignment horizontal="center"/>
    </xf>
    <xf numFmtId="10" fontId="5" fillId="4" borderId="19" xfId="6" applyNumberFormat="1" applyFont="1" applyFill="1" applyBorder="1" applyAlignment="1" applyProtection="1">
      <alignment horizontal="center" vertical="center"/>
      <protection locked="0"/>
    </xf>
    <xf numFmtId="3" fontId="10" fillId="0" borderId="27" xfId="4" applyNumberFormat="1" applyFont="1" applyBorder="1" applyAlignment="1">
      <alignment horizontal="center" vertical="center"/>
    </xf>
    <xf numFmtId="174" fontId="12" fillId="9" borderId="19" xfId="0" applyNumberFormat="1" applyFont="1" applyFill="1" applyBorder="1" applyAlignment="1" applyProtection="1">
      <alignment horizontal="right" vertical="center"/>
      <protection locked="0"/>
    </xf>
    <xf numFmtId="3" fontId="10" fillId="0" borderId="13" xfId="0" applyNumberFormat="1" applyFont="1" applyBorder="1" applyAlignment="1"/>
    <xf numFmtId="3" fontId="10" fillId="0" borderId="14" xfId="0" applyNumberFormat="1" applyFont="1" applyBorder="1" applyAlignment="1"/>
    <xf numFmtId="3" fontId="12" fillId="2" borderId="11" xfId="0" applyNumberFormat="1" applyFont="1" applyFill="1" applyBorder="1" applyAlignment="1">
      <alignment vertical="center"/>
    </xf>
    <xf numFmtId="3" fontId="12" fillId="2" borderId="10" xfId="0" applyNumberFormat="1" applyFont="1" applyFill="1" applyBorder="1" applyAlignment="1">
      <alignment vertical="center"/>
    </xf>
    <xf numFmtId="180" fontId="12" fillId="0" borderId="5" xfId="0" applyNumberFormat="1" applyFont="1" applyBorder="1" applyAlignment="1">
      <alignment horizontal="right"/>
    </xf>
    <xf numFmtId="3" fontId="12" fillId="6" borderId="10" xfId="0" applyNumberFormat="1" applyFont="1" applyFill="1" applyBorder="1" applyAlignment="1">
      <alignment vertical="center"/>
    </xf>
    <xf numFmtId="10" fontId="12" fillId="4" borderId="19" xfId="8" applyNumberFormat="1" applyFont="1" applyFill="1" applyBorder="1" applyAlignment="1" applyProtection="1">
      <alignment horizontal="center" vertical="center" wrapText="1"/>
      <protection locked="0"/>
    </xf>
    <xf numFmtId="0" fontId="18" fillId="0" borderId="17" xfId="0" applyFont="1" applyBorder="1" applyAlignment="1">
      <alignment horizontal="center"/>
    </xf>
    <xf numFmtId="0" fontId="18" fillId="0" borderId="19" xfId="0" applyFont="1" applyBorder="1" applyAlignment="1">
      <alignment horizontal="center"/>
    </xf>
    <xf numFmtId="0" fontId="19" fillId="0" borderId="0" xfId="0" applyFont="1" applyAlignment="1">
      <alignment horizontal="left"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2" fillId="2" borderId="17" xfId="0" applyFont="1" applyFill="1" applyBorder="1" applyAlignment="1">
      <alignment horizontal="left" vertical="center"/>
    </xf>
    <xf numFmtId="0" fontId="12" fillId="2" borderId="18" xfId="0" applyFont="1" applyFill="1" applyBorder="1" applyAlignment="1">
      <alignment horizontal="left" vertical="center"/>
    </xf>
    <xf numFmtId="0" fontId="9" fillId="7" borderId="17" xfId="0" applyFont="1" applyFill="1" applyBorder="1" applyAlignment="1">
      <alignment horizontal="center" vertical="center"/>
    </xf>
    <xf numFmtId="0" fontId="9" fillId="7" borderId="18" xfId="0" applyFont="1" applyFill="1" applyBorder="1" applyAlignment="1">
      <alignment horizontal="center" vertical="center"/>
    </xf>
    <xf numFmtId="0" fontId="9" fillId="7" borderId="19" xfId="0" applyFont="1" applyFill="1" applyBorder="1" applyAlignment="1">
      <alignment horizontal="center" vertical="center"/>
    </xf>
    <xf numFmtId="180" fontId="12" fillId="0" borderId="5" xfId="1" applyNumberFormat="1" applyFont="1" applyBorder="1" applyAlignment="1">
      <alignment horizontal="right"/>
    </xf>
  </cellXfs>
  <cellStyles count="13">
    <cellStyle name="Millares" xfId="1" builtinId="3"/>
    <cellStyle name="Millares 2" xfId="2" xr:uid="{9D9BECA9-33DD-4F20-8CEE-406B0A5DB615}"/>
    <cellStyle name="Millares 3" xfId="11" xr:uid="{DA7CA48C-05D8-45A7-A802-2D117EA5ADF3}"/>
    <cellStyle name="Moneda" xfId="3" builtinId="4"/>
    <cellStyle name="Normal" xfId="0" builtinId="0"/>
    <cellStyle name="Normal 2" xfId="9" xr:uid="{81DEB0FF-2F77-40BD-B5C8-06BCF6B7F073}"/>
    <cellStyle name="Normal 3" xfId="4" xr:uid="{AFA09EAB-D575-4412-A9D7-960189C13D67}"/>
    <cellStyle name="Normal 3 2" xfId="5" xr:uid="{28B21930-52FD-415B-A9F5-F3DD528C328F}"/>
    <cellStyle name="Normal 4" xfId="10" xr:uid="{9EEEDC4C-8F43-45B5-AE25-A996EF890A48}"/>
    <cellStyle name="Porcentaje" xfId="6" builtinId="5"/>
    <cellStyle name="Porcentaje 2" xfId="7" xr:uid="{6D273CF5-75C4-4D2F-81B1-D77481041F36}"/>
    <cellStyle name="Porcentaje 2 2" xfId="8" xr:uid="{F841DD67-ECEA-473D-9431-12703BBD90DB}"/>
    <cellStyle name="Porcentaje 3" xfId="12" xr:uid="{CEBA923E-4C08-461F-8812-F1CA858E08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477574</xdr:colOff>
      <xdr:row>0</xdr:row>
      <xdr:rowOff>107157</xdr:rowOff>
    </xdr:from>
    <xdr:to>
      <xdr:col>2</xdr:col>
      <xdr:colOff>1391975</xdr:colOff>
      <xdr:row>4</xdr:row>
      <xdr:rowOff>176213</xdr:rowOff>
    </xdr:to>
    <xdr:pic>
      <xdr:nvPicPr>
        <xdr:cNvPr id="5" name="x_x_x_x_x_x_x_x_x_x_x_x_x_x_x_x_x_x_x_Imagen 11">
          <a:extLst>
            <a:ext uri="{FF2B5EF4-FFF2-40B4-BE49-F238E27FC236}">
              <a16:creationId xmlns:a16="http://schemas.microsoft.com/office/drawing/2014/main" id="{7F42E683-574F-4D94-9574-BE00C18E8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2543" y="107157"/>
          <a:ext cx="914401"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297656</xdr:colOff>
      <xdr:row>0</xdr:row>
      <xdr:rowOff>71438</xdr:rowOff>
    </xdr:from>
    <xdr:to>
      <xdr:col>2</xdr:col>
      <xdr:colOff>230452</xdr:colOff>
      <xdr:row>4</xdr:row>
      <xdr:rowOff>141552</xdr:rowOff>
    </xdr:to>
    <xdr:pic>
      <xdr:nvPicPr>
        <xdr:cNvPr id="6" name="x_x_x_x_Picture 1" descr="A blue and green text on a black background&#10;&#10;Description automatically generated">
          <a:extLst>
            <a:ext uri="{FF2B5EF4-FFF2-40B4-BE49-F238E27FC236}">
              <a16:creationId xmlns:a16="http://schemas.microsoft.com/office/drawing/2014/main" id="{2E6ECB12-3647-4A93-AE7F-F770C1A7C6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2437" y="71438"/>
          <a:ext cx="1432984" cy="115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643707D5-C6CE-4904-B67F-D47F9B7AF196}"/>
            </a:ext>
          </a:extLst>
        </xdr:cNvPr>
        <xdr:cNvSpPr txBox="1"/>
      </xdr:nvSpPr>
      <xdr:spPr>
        <a:xfrm>
          <a:off x="674793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2</a:t>
          </a:r>
          <a:r>
            <a:rPr lang="es-419" sz="1100" b="1" baseline="0">
              <a:solidFill>
                <a:schemeClr val="dk1"/>
              </a:solidFill>
              <a:effectLst/>
              <a:latin typeface="+mn-lt"/>
              <a:ea typeface="+mn-ea"/>
              <a:cs typeface="+mn-cs"/>
            </a:rPr>
            <a:t> Reapertura</a:t>
          </a:r>
          <a:endParaRPr lang="es-419" sz="1100" b="1">
            <a:solidFill>
              <a:schemeClr val="dk1"/>
            </a:solidFill>
            <a:effectLst/>
            <a:latin typeface="+mn-lt"/>
            <a:ea typeface="+mn-ea"/>
            <a:cs typeface="+mn-cs"/>
          </a:endParaRPr>
        </a:p>
        <a:p>
          <a:pPr algn="ctr"/>
          <a:r>
            <a:rPr lang="es-419" b="1"/>
            <a:t>Plazo: 182 días</a:t>
          </a:r>
        </a:p>
        <a:p>
          <a:pPr algn="ctr"/>
          <a:r>
            <a:rPr lang="es-419" b="1"/>
            <a:t> Vencimiento: 14 de agosto de 2026</a:t>
          </a:r>
        </a:p>
        <a:p>
          <a:pPr marL="0" marR="0" lvl="0" indent="0" algn="ctr" defTabSz="914400" eaLnBrk="1" fontAlgn="auto" latinLnBrk="0" hangingPunct="1">
            <a:lnSpc>
              <a:spcPct val="100000"/>
            </a:lnSpc>
            <a:spcBef>
              <a:spcPts val="0"/>
            </a:spcBef>
            <a:spcAft>
              <a:spcPts val="0"/>
            </a:spcAft>
            <a:buClrTx/>
            <a:buSzTx/>
            <a:buFontTx/>
            <a:buNone/>
            <a:tabLst/>
            <a:defRPr/>
          </a:pPr>
          <a:r>
            <a:rPr lang="es-419" b="1"/>
            <a:t>Plazo Remanente: </a:t>
          </a:r>
          <a:r>
            <a:rPr lang="es-419" sz="1100" b="1">
              <a:solidFill>
                <a:schemeClr val="dk1"/>
              </a:solidFill>
              <a:effectLst/>
              <a:latin typeface="+mn-lt"/>
              <a:ea typeface="+mn-ea"/>
              <a:cs typeface="+mn-cs"/>
            </a:rPr>
            <a:t>28 días</a:t>
          </a:r>
          <a:endParaRPr lang="es-419">
            <a:effectLst/>
          </a:endParaRPr>
        </a:p>
        <a:p>
          <a:pPr algn="ctr"/>
          <a:endParaRPr lang="es-419" sz="1100" b="1" i="0"/>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70EC987A-D4F5-4D54-A53E-3810DC66D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323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43B10674-1B9F-4197-90A8-91CFE95841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9A513C8E-788C-4E92-B8A3-D49D33846EE6}"/>
            </a:ext>
          </a:extLst>
        </xdr:cNvPr>
        <xdr:cNvSpPr txBox="1"/>
      </xdr:nvSpPr>
      <xdr:spPr>
        <a:xfrm>
          <a:off x="674793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6</a:t>
          </a:r>
          <a:r>
            <a:rPr lang="es-419" sz="1100" b="1" baseline="0">
              <a:solidFill>
                <a:schemeClr val="dk1"/>
              </a:solidFill>
              <a:effectLst/>
              <a:latin typeface="+mn-lt"/>
              <a:ea typeface="+mn-ea"/>
              <a:cs typeface="+mn-cs"/>
            </a:rPr>
            <a:t> Reapertura</a:t>
          </a:r>
          <a:endParaRPr lang="es-419" sz="1100" b="1">
            <a:solidFill>
              <a:schemeClr val="dk1"/>
            </a:solidFill>
            <a:effectLst/>
            <a:latin typeface="+mn-lt"/>
            <a:ea typeface="+mn-ea"/>
            <a:cs typeface="+mn-cs"/>
          </a:endParaRPr>
        </a:p>
        <a:p>
          <a:pPr algn="ctr"/>
          <a:r>
            <a:rPr lang="es-419" b="1"/>
            <a:t>Plazo: 98 días</a:t>
          </a:r>
        </a:p>
        <a:p>
          <a:pPr marL="0" marR="0" lvl="0" indent="0" algn="ctr" defTabSz="914400" eaLnBrk="1" fontAlgn="auto" latinLnBrk="0" hangingPunct="1">
            <a:lnSpc>
              <a:spcPct val="100000"/>
            </a:lnSpc>
            <a:spcBef>
              <a:spcPts val="0"/>
            </a:spcBef>
            <a:spcAft>
              <a:spcPts val="0"/>
            </a:spcAft>
            <a:buClrTx/>
            <a:buSzTx/>
            <a:buFontTx/>
            <a:buNone/>
            <a:tabLst/>
            <a:defRPr/>
          </a:pPr>
          <a:r>
            <a:rPr lang="es-419" sz="1100" b="1">
              <a:solidFill>
                <a:schemeClr val="dk1"/>
              </a:solidFill>
              <a:effectLst/>
              <a:latin typeface="+mn-lt"/>
              <a:ea typeface="+mn-ea"/>
              <a:cs typeface="+mn-cs"/>
            </a:rPr>
            <a:t>Plazo Remanente: 63 días</a:t>
          </a:r>
          <a:endParaRPr lang="es-419" b="1"/>
        </a:p>
        <a:p>
          <a:pPr algn="ctr"/>
          <a:r>
            <a:rPr lang="es-419" b="1"/>
            <a:t> Vencimiento: 18 de</a:t>
          </a:r>
          <a:r>
            <a:rPr lang="es-419" b="1" baseline="0"/>
            <a:t> septiembre </a:t>
          </a:r>
          <a:r>
            <a:rPr lang="es-419" b="1"/>
            <a:t>de 2026</a:t>
          </a:r>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FD7DE2A6-1B4E-4971-A8C7-304C68530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323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A97AB952-8D75-40B2-9EB3-45539FA468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18497112-6327-4D66-BB49-97161DE3BD8C}"/>
            </a:ext>
          </a:extLst>
        </xdr:cNvPr>
        <xdr:cNvSpPr txBox="1"/>
      </xdr:nvSpPr>
      <xdr:spPr>
        <a:xfrm>
          <a:off x="674793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baseline="0">
              <a:solidFill>
                <a:schemeClr val="dk1"/>
              </a:solidFill>
              <a:effectLst/>
              <a:latin typeface="+mn-lt"/>
              <a:ea typeface="+mn-ea"/>
              <a:cs typeface="+mn-cs"/>
            </a:rPr>
            <a:t> 9</a:t>
          </a:r>
          <a:endParaRPr lang="es-419" sz="1100" b="1">
            <a:solidFill>
              <a:schemeClr val="dk1"/>
            </a:solidFill>
            <a:effectLst/>
            <a:latin typeface="+mn-lt"/>
            <a:ea typeface="+mn-ea"/>
            <a:cs typeface="+mn-cs"/>
          </a:endParaRPr>
        </a:p>
        <a:p>
          <a:pPr algn="ctr"/>
          <a:r>
            <a:rPr lang="es-419" b="1"/>
            <a:t>Plazo: 91 días</a:t>
          </a:r>
        </a:p>
        <a:p>
          <a:pPr algn="ctr"/>
          <a:r>
            <a:rPr lang="es-419" b="1"/>
            <a:t> Vencimiento: 16</a:t>
          </a:r>
          <a:r>
            <a:rPr lang="es-419" b="1" baseline="0"/>
            <a:t> de octubre </a:t>
          </a:r>
          <a:r>
            <a:rPr lang="es-419" b="1"/>
            <a:t>de 2026</a:t>
          </a:r>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52448E92-E355-488C-A581-DF885C14D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323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6852CDD2-CFD5-49A4-B171-CC1DF59B4E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383A48C7-DDB3-4F02-8CF4-F4F9695720C5}"/>
            </a:ext>
          </a:extLst>
        </xdr:cNvPr>
        <xdr:cNvSpPr txBox="1"/>
      </xdr:nvSpPr>
      <xdr:spPr>
        <a:xfrm>
          <a:off x="707178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10</a:t>
          </a:r>
        </a:p>
        <a:p>
          <a:pPr algn="ctr"/>
          <a:r>
            <a:rPr lang="es-419" b="1"/>
            <a:t>Plazo: 182 días</a:t>
          </a:r>
        </a:p>
        <a:p>
          <a:pPr algn="ctr"/>
          <a:r>
            <a:rPr lang="es-419" b="1"/>
            <a:t> Vencimiento: 15 de</a:t>
          </a:r>
          <a:r>
            <a:rPr lang="es-419" b="1" baseline="0"/>
            <a:t> enero </a:t>
          </a:r>
          <a:r>
            <a:rPr lang="es-419" b="1"/>
            <a:t>de 2027</a:t>
          </a:r>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2ADF1FA0-B980-4416-88F1-E6055D652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708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52922F69-A637-47C9-8166-B5FA7F928C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747314C6-093E-408F-882B-0D953CD39AD1}"/>
            </a:ext>
          </a:extLst>
        </xdr:cNvPr>
        <xdr:cNvSpPr txBox="1"/>
      </xdr:nvSpPr>
      <xdr:spPr>
        <a:xfrm>
          <a:off x="707178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11</a:t>
          </a:r>
        </a:p>
        <a:p>
          <a:pPr algn="ctr"/>
          <a:r>
            <a:rPr lang="es-419" b="1"/>
            <a:t>Plazo: 364 días</a:t>
          </a:r>
        </a:p>
        <a:p>
          <a:pPr algn="ctr"/>
          <a:r>
            <a:rPr lang="es-419" b="1"/>
            <a:t> Vencimiento: 16 de</a:t>
          </a:r>
          <a:r>
            <a:rPr lang="es-419" b="1" baseline="0"/>
            <a:t> julio </a:t>
          </a:r>
          <a:r>
            <a:rPr lang="es-419" b="1"/>
            <a:t>de 2027</a:t>
          </a:r>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4F08B0D0-8410-40DA-B5EE-1092DF73B1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708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5C8199C5-6E11-496A-9CF5-79E3EC0715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B30C0-93DF-435E-9C64-B73929AA3868}">
  <dimension ref="A1:P49"/>
  <sheetViews>
    <sheetView showGridLines="0" tabSelected="1" zoomScale="80" zoomScaleNormal="80" workbookViewId="0">
      <selection activeCell="F27" sqref="F27"/>
    </sheetView>
  </sheetViews>
  <sheetFormatPr baseColWidth="10" defaultRowHeight="12.75" x14ac:dyDescent="0.2"/>
  <cols>
    <col min="1" max="1" width="2.28515625" customWidth="1"/>
    <col min="2" max="2" width="22.5703125" customWidth="1"/>
    <col min="3" max="3" width="25.140625" customWidth="1"/>
    <col min="4" max="4" width="1.85546875" customWidth="1"/>
    <col min="5" max="5" width="24.28515625" bestFit="1" customWidth="1"/>
    <col min="6" max="6" width="24.28515625" customWidth="1"/>
    <col min="7" max="7" width="2.140625" customWidth="1"/>
    <col min="8" max="8" width="25.28515625" bestFit="1" customWidth="1"/>
    <col min="9" max="9" width="23.85546875" bestFit="1" customWidth="1"/>
    <col min="10" max="10" width="2" customWidth="1"/>
    <col min="11" max="11" width="25.28515625" bestFit="1" customWidth="1"/>
    <col min="12" max="12" width="23.85546875" bestFit="1" customWidth="1"/>
    <col min="13" max="13" width="1.28515625" customWidth="1"/>
    <col min="14" max="14" width="25.28515625" bestFit="1" customWidth="1"/>
    <col min="15" max="15" width="23.85546875" bestFit="1" customWidth="1"/>
    <col min="16" max="16" width="1.28515625" customWidth="1"/>
  </cols>
  <sheetData>
    <row r="1" spans="1:16" ht="23.25" customHeight="1" x14ac:dyDescent="0.2"/>
    <row r="3" spans="1:16" ht="19.5" customHeight="1" x14ac:dyDescent="0.2"/>
    <row r="4" spans="1:16" ht="29.25" customHeight="1" x14ac:dyDescent="0.2"/>
    <row r="5" spans="1:16" ht="15" customHeight="1" x14ac:dyDescent="0.2">
      <c r="A5" s="77"/>
      <c r="B5" s="77"/>
      <c r="C5" s="77"/>
      <c r="D5" s="77"/>
      <c r="E5" s="77"/>
      <c r="F5" s="77"/>
    </row>
    <row r="6" spans="1:16" ht="15" customHeight="1" x14ac:dyDescent="0.2">
      <c r="A6" s="77"/>
      <c r="D6" s="77"/>
      <c r="E6" s="77"/>
      <c r="F6" s="77"/>
    </row>
    <row r="7" spans="1:16" ht="15" customHeight="1" x14ac:dyDescent="0.2">
      <c r="A7" s="77"/>
      <c r="B7" s="147" t="s">
        <v>57</v>
      </c>
      <c r="C7" s="147"/>
      <c r="D7" s="147"/>
      <c r="E7" s="147"/>
      <c r="F7" s="147"/>
      <c r="K7" s="108"/>
      <c r="N7" s="108"/>
    </row>
    <row r="8" spans="1:16" ht="18.75" customHeight="1" x14ac:dyDescent="0.2">
      <c r="A8" s="77"/>
      <c r="B8" s="147" t="s">
        <v>58</v>
      </c>
      <c r="C8" s="147"/>
      <c r="D8" s="147"/>
      <c r="E8" s="147"/>
      <c r="F8" s="147"/>
      <c r="G8" s="78"/>
      <c r="J8" s="78"/>
      <c r="M8" s="78"/>
      <c r="P8" s="78"/>
    </row>
    <row r="9" spans="1:16" ht="9.9499999999999993" customHeight="1" x14ac:dyDescent="0.2">
      <c r="A9" s="78"/>
      <c r="B9" s="78"/>
      <c r="C9" s="78"/>
      <c r="D9" s="78"/>
      <c r="E9" s="78"/>
      <c r="F9" s="78"/>
      <c r="G9" s="78"/>
      <c r="J9" s="78"/>
      <c r="M9" s="78"/>
      <c r="P9" s="78"/>
    </row>
    <row r="10" spans="1:16" ht="16.5" customHeight="1" x14ac:dyDescent="0.2">
      <c r="A10" s="79"/>
      <c r="B10" s="79"/>
      <c r="C10" s="79"/>
      <c r="D10" s="79"/>
      <c r="E10" s="79"/>
      <c r="F10" s="79"/>
      <c r="G10" s="79"/>
      <c r="H10" s="79"/>
      <c r="I10" s="79"/>
      <c r="J10" s="79"/>
      <c r="K10" s="79"/>
      <c r="L10" s="79"/>
      <c r="M10" s="79"/>
      <c r="N10" s="79"/>
      <c r="O10" s="79"/>
      <c r="P10" s="79"/>
    </row>
    <row r="11" spans="1:16" ht="23.25" customHeight="1" x14ac:dyDescent="0.35">
      <c r="A11" s="79"/>
      <c r="B11" s="145" t="s">
        <v>47</v>
      </c>
      <c r="C11" s="146"/>
      <c r="D11" s="79"/>
      <c r="E11" s="145" t="s">
        <v>59</v>
      </c>
      <c r="F11" s="146"/>
      <c r="G11" s="79"/>
      <c r="H11" s="145" t="s">
        <v>60</v>
      </c>
      <c r="I11" s="146"/>
      <c r="J11" s="79"/>
      <c r="K11" s="145" t="s">
        <v>61</v>
      </c>
      <c r="L11" s="146"/>
      <c r="M11" s="79"/>
      <c r="N11" s="145" t="s">
        <v>62</v>
      </c>
      <c r="O11" s="146"/>
      <c r="P11" s="79"/>
    </row>
    <row r="12" spans="1:16" ht="20.100000000000001" customHeight="1" x14ac:dyDescent="0.2">
      <c r="A12" s="79"/>
      <c r="B12" s="80" t="s">
        <v>20</v>
      </c>
      <c r="C12" s="81">
        <v>46220</v>
      </c>
      <c r="D12" s="79"/>
      <c r="E12" s="80" t="s">
        <v>20</v>
      </c>
      <c r="F12" s="81">
        <f>+C12</f>
        <v>46220</v>
      </c>
      <c r="G12" s="79"/>
      <c r="H12" s="80" t="s">
        <v>20</v>
      </c>
      <c r="I12" s="81">
        <f>+F12</f>
        <v>46220</v>
      </c>
      <c r="J12" s="79"/>
      <c r="K12" s="80" t="s">
        <v>20</v>
      </c>
      <c r="L12" s="81">
        <f>+I12</f>
        <v>46220</v>
      </c>
      <c r="M12" s="79"/>
      <c r="N12" s="80" t="s">
        <v>20</v>
      </c>
      <c r="O12" s="81">
        <f>+L12</f>
        <v>46220</v>
      </c>
      <c r="P12" s="79"/>
    </row>
    <row r="13" spans="1:16" ht="20.100000000000001" customHeight="1" x14ac:dyDescent="0.2">
      <c r="A13" s="79"/>
      <c r="B13" s="82" t="s">
        <v>21</v>
      </c>
      <c r="C13" s="81">
        <f>+C12+C15</f>
        <v>46248</v>
      </c>
      <c r="D13" s="79"/>
      <c r="E13" s="82" t="s">
        <v>21</v>
      </c>
      <c r="F13" s="81">
        <f>+F12+F15</f>
        <v>46283</v>
      </c>
      <c r="G13" s="79"/>
      <c r="H13" s="82" t="s">
        <v>21</v>
      </c>
      <c r="I13" s="81">
        <f>+I12+I15</f>
        <v>46311</v>
      </c>
      <c r="J13" s="79"/>
      <c r="K13" s="82" t="s">
        <v>21</v>
      </c>
      <c r="L13" s="81">
        <f>+L12+L15</f>
        <v>46402</v>
      </c>
      <c r="M13" s="79"/>
      <c r="N13" s="82" t="s">
        <v>21</v>
      </c>
      <c r="O13" s="81">
        <f>+O12+O15</f>
        <v>46584</v>
      </c>
      <c r="P13" s="79"/>
    </row>
    <row r="14" spans="1:16" ht="20.100000000000001" customHeight="1" x14ac:dyDescent="0.2">
      <c r="A14" s="79"/>
      <c r="B14" s="82" t="s">
        <v>18</v>
      </c>
      <c r="C14" s="83">
        <v>182</v>
      </c>
      <c r="D14" s="79"/>
      <c r="E14" s="82" t="s">
        <v>18</v>
      </c>
      <c r="F14" s="83">
        <v>98</v>
      </c>
      <c r="G14" s="79"/>
      <c r="H14" s="82" t="s">
        <v>18</v>
      </c>
      <c r="I14" s="83">
        <v>91</v>
      </c>
      <c r="J14" s="79"/>
      <c r="K14" s="82" t="s">
        <v>18</v>
      </c>
      <c r="L14" s="83">
        <v>182</v>
      </c>
      <c r="M14" s="79"/>
      <c r="N14" s="82" t="s">
        <v>18</v>
      </c>
      <c r="O14" s="83">
        <v>364</v>
      </c>
      <c r="P14" s="79"/>
    </row>
    <row r="15" spans="1:16" ht="20.100000000000001" customHeight="1" x14ac:dyDescent="0.2">
      <c r="A15" s="79"/>
      <c r="B15" s="82" t="s">
        <v>27</v>
      </c>
      <c r="C15" s="83">
        <v>28</v>
      </c>
      <c r="D15" s="79"/>
      <c r="E15" s="82" t="s">
        <v>27</v>
      </c>
      <c r="F15" s="83">
        <v>63</v>
      </c>
      <c r="G15" s="79"/>
      <c r="H15" s="82" t="s">
        <v>27</v>
      </c>
      <c r="I15" s="83">
        <v>91</v>
      </c>
      <c r="J15" s="79"/>
      <c r="K15" s="82" t="s">
        <v>27</v>
      </c>
      <c r="L15" s="83">
        <v>182</v>
      </c>
      <c r="M15" s="79"/>
      <c r="N15" s="82" t="s">
        <v>27</v>
      </c>
      <c r="O15" s="83">
        <v>364</v>
      </c>
      <c r="P15" s="79"/>
    </row>
    <row r="16" spans="1:16" ht="20.100000000000001" customHeight="1" x14ac:dyDescent="0.2">
      <c r="A16" s="79"/>
      <c r="B16" s="82" t="s">
        <v>22</v>
      </c>
      <c r="C16" s="85" t="s">
        <v>25</v>
      </c>
      <c r="D16" s="79"/>
      <c r="E16" s="82" t="s">
        <v>22</v>
      </c>
      <c r="F16" s="85" t="s">
        <v>25</v>
      </c>
      <c r="G16" s="79"/>
      <c r="H16" s="82" t="s">
        <v>22</v>
      </c>
      <c r="I16" s="85" t="s">
        <v>25</v>
      </c>
      <c r="J16" s="79"/>
      <c r="K16" s="82" t="s">
        <v>22</v>
      </c>
      <c r="L16" s="85" t="s">
        <v>25</v>
      </c>
      <c r="M16" s="79"/>
      <c r="N16" s="82" t="s">
        <v>22</v>
      </c>
      <c r="O16" s="85" t="s">
        <v>25</v>
      </c>
      <c r="P16" s="79"/>
    </row>
    <row r="17" spans="1:16" ht="20.100000000000001" customHeight="1" x14ac:dyDescent="0.2">
      <c r="A17" s="79"/>
      <c r="B17" s="82" t="s">
        <v>26</v>
      </c>
      <c r="C17" s="86">
        <v>0.38</v>
      </c>
      <c r="D17" s="79"/>
      <c r="E17" s="82" t="s">
        <v>26</v>
      </c>
      <c r="F17" s="86">
        <v>0.26</v>
      </c>
      <c r="G17" s="79"/>
      <c r="H17" s="82" t="s">
        <v>23</v>
      </c>
      <c r="I17" s="86">
        <v>1</v>
      </c>
      <c r="J17" s="79"/>
      <c r="K17" s="82" t="s">
        <v>23</v>
      </c>
      <c r="L17" s="86">
        <v>1</v>
      </c>
      <c r="M17" s="79"/>
      <c r="N17" s="82" t="s">
        <v>23</v>
      </c>
      <c r="O17" s="86">
        <v>1</v>
      </c>
      <c r="P17" s="79"/>
    </row>
    <row r="18" spans="1:16" ht="20.100000000000001" customHeight="1" x14ac:dyDescent="0.2">
      <c r="A18" s="79"/>
      <c r="B18" s="87" t="s">
        <v>52</v>
      </c>
      <c r="C18" s="125">
        <v>1.1668772005267822</v>
      </c>
      <c r="D18" s="79"/>
      <c r="E18" s="87" t="s">
        <v>52</v>
      </c>
      <c r="F18" s="125">
        <v>1.024707070972144</v>
      </c>
      <c r="G18" s="79"/>
      <c r="H18" s="87" t="s">
        <v>51</v>
      </c>
      <c r="I18" s="135">
        <v>0.26</v>
      </c>
      <c r="J18" s="79"/>
      <c r="K18" s="87" t="s">
        <v>50</v>
      </c>
      <c r="L18" s="128">
        <v>0.06</v>
      </c>
      <c r="M18" s="79"/>
      <c r="N18" s="87" t="s">
        <v>50</v>
      </c>
      <c r="O18" s="128">
        <v>7.0000000000000007E-2</v>
      </c>
      <c r="P18" s="79"/>
    </row>
    <row r="19" spans="1:16" ht="20.100000000000001" customHeight="1" x14ac:dyDescent="0.2">
      <c r="A19" s="79"/>
      <c r="B19" s="82" t="s">
        <v>30</v>
      </c>
      <c r="C19" s="69">
        <f>+C17+C24</f>
        <v>0.38</v>
      </c>
      <c r="D19" s="79"/>
      <c r="E19" s="82" t="s">
        <v>30</v>
      </c>
      <c r="F19" s="69">
        <f>+F18</f>
        <v>1.024707070972144</v>
      </c>
      <c r="G19" s="79"/>
      <c r="H19" s="82" t="s">
        <v>30</v>
      </c>
      <c r="I19" s="69">
        <f>+I18</f>
        <v>0.26</v>
      </c>
      <c r="J19" s="79"/>
      <c r="K19" s="82" t="s">
        <v>30</v>
      </c>
      <c r="L19" s="69">
        <f>+L18+L24</f>
        <v>0.28625</v>
      </c>
      <c r="M19" s="79"/>
      <c r="N19" s="82" t="s">
        <v>30</v>
      </c>
      <c r="O19" s="69">
        <f>+O18+O24</f>
        <v>0.29625000000000001</v>
      </c>
      <c r="P19" s="79"/>
    </row>
    <row r="20" spans="1:16" ht="20.100000000000001" customHeight="1" x14ac:dyDescent="0.2">
      <c r="A20" s="79"/>
      <c r="B20" s="84" t="s">
        <v>0</v>
      </c>
      <c r="C20" s="70">
        <f>+'Clase 2 Reapertura'!H13</f>
        <v>0.28413544297218329</v>
      </c>
      <c r="D20" s="79"/>
      <c r="E20" s="84" t="s">
        <v>0</v>
      </c>
      <c r="F20" s="70">
        <f>+'Clase 6 Reapertura'!H14</f>
        <v>0.28344473242759705</v>
      </c>
      <c r="G20" s="79"/>
      <c r="H20" s="84" t="s">
        <v>0</v>
      </c>
      <c r="I20" s="70">
        <f>+'Clase 9'!H13</f>
        <v>0.28649373650550836</v>
      </c>
      <c r="J20" s="79"/>
      <c r="K20" s="84" t="s">
        <v>0</v>
      </c>
      <c r="L20" s="70">
        <f>+'Clase 10'!H15</f>
        <v>0.30679607987403867</v>
      </c>
      <c r="M20" s="79"/>
      <c r="N20" s="84" t="s">
        <v>0</v>
      </c>
      <c r="O20" s="70">
        <f>+'Clase 11'!H15</f>
        <v>0.28635289072990422</v>
      </c>
      <c r="P20" s="79"/>
    </row>
    <row r="21" spans="1:16" ht="20.100000000000001" customHeight="1" x14ac:dyDescent="0.2">
      <c r="A21" s="79"/>
      <c r="B21" s="82" t="s">
        <v>12</v>
      </c>
      <c r="C21" s="69">
        <f>+'Clase 2 Reapertura'!H14</f>
        <v>0.25250000328689937</v>
      </c>
      <c r="D21" s="79"/>
      <c r="E21" s="82" t="s">
        <v>12</v>
      </c>
      <c r="F21" s="69">
        <f>+'Clase 6 Reapertura'!H15</f>
        <v>0.2549999951707953</v>
      </c>
      <c r="G21" s="79"/>
      <c r="H21" s="82" t="s">
        <v>12</v>
      </c>
      <c r="I21" s="69">
        <f>+'Clase 9'!H14</f>
        <v>0.2600000038149341</v>
      </c>
      <c r="J21" s="79"/>
      <c r="K21" s="82" t="s">
        <v>12</v>
      </c>
      <c r="L21" s="69">
        <f>+'Clase 10'!H16</f>
        <v>0.28625000202659395</v>
      </c>
      <c r="M21" s="79"/>
      <c r="N21" s="82" t="s">
        <v>12</v>
      </c>
      <c r="O21" s="69">
        <f>+'Clase 11'!H16</f>
        <v>0.28624999730817346</v>
      </c>
      <c r="P21" s="79"/>
    </row>
    <row r="22" spans="1:16" ht="20.100000000000001" customHeight="1" x14ac:dyDescent="0.2">
      <c r="A22" s="79"/>
      <c r="B22" s="84" t="s">
        <v>3</v>
      </c>
      <c r="C22" s="88">
        <f>+'Clase 2 Reapertura'!H16</f>
        <v>0.92054794520547945</v>
      </c>
      <c r="D22" s="79"/>
      <c r="E22" s="84" t="s">
        <v>3</v>
      </c>
      <c r="F22" s="88">
        <f>+'Clase 6 Reapertura'!H17</f>
        <v>2.0712328767123287</v>
      </c>
      <c r="G22" s="79"/>
      <c r="H22" s="84" t="s">
        <v>3</v>
      </c>
      <c r="I22" s="88">
        <f>+'Clase 9'!H16</f>
        <v>2.9917808219178084</v>
      </c>
      <c r="J22" s="79"/>
      <c r="K22" s="84" t="s">
        <v>3</v>
      </c>
      <c r="L22" s="88">
        <f>+'Clase 10'!H18</f>
        <v>5.9835616438356167</v>
      </c>
      <c r="M22" s="79"/>
      <c r="N22" s="84" t="s">
        <v>3</v>
      </c>
      <c r="O22" s="88">
        <f>+'Clase 11'!H18</f>
        <v>11.967123287671233</v>
      </c>
      <c r="P22" s="79"/>
    </row>
    <row r="23" spans="1:16" ht="20.100000000000001" customHeight="1" x14ac:dyDescent="0.2">
      <c r="A23" s="79"/>
      <c r="B23" s="126" t="s">
        <v>33</v>
      </c>
      <c r="C23" s="136" t="s">
        <v>32</v>
      </c>
      <c r="D23" s="79"/>
      <c r="E23" s="126" t="s">
        <v>33</v>
      </c>
      <c r="F23" s="136" t="s">
        <v>32</v>
      </c>
      <c r="G23" s="79"/>
      <c r="H23" s="126" t="s">
        <v>33</v>
      </c>
      <c r="I23" s="136" t="s">
        <v>32</v>
      </c>
      <c r="J23" s="79"/>
      <c r="K23" s="82" t="s">
        <v>33</v>
      </c>
      <c r="L23" s="85" t="s">
        <v>32</v>
      </c>
      <c r="M23" s="79"/>
      <c r="N23" s="82" t="s">
        <v>33</v>
      </c>
      <c r="O23" s="85" t="s">
        <v>32</v>
      </c>
      <c r="P23" s="79"/>
    </row>
    <row r="24" spans="1:16" ht="20.100000000000001" customHeight="1" x14ac:dyDescent="0.2">
      <c r="A24" s="79"/>
      <c r="B24" s="79"/>
      <c r="C24" s="79"/>
      <c r="D24" s="79"/>
      <c r="E24" s="79"/>
      <c r="F24" s="79"/>
      <c r="G24" s="79"/>
      <c r="H24" s="79"/>
      <c r="I24" s="90"/>
      <c r="J24" s="79"/>
      <c r="K24" s="87" t="s">
        <v>48</v>
      </c>
      <c r="L24" s="144">
        <v>0.22625000000000001</v>
      </c>
      <c r="M24" s="79"/>
      <c r="N24" s="87" t="s">
        <v>48</v>
      </c>
      <c r="O24" s="144">
        <v>0.22625000000000001</v>
      </c>
      <c r="P24" s="79"/>
    </row>
    <row r="25" spans="1:16" ht="24" customHeight="1" x14ac:dyDescent="0.2">
      <c r="A25" s="79"/>
      <c r="B25" s="79"/>
      <c r="C25" s="90"/>
      <c r="D25" s="79"/>
      <c r="E25" s="79"/>
      <c r="F25" s="90"/>
      <c r="G25" s="79"/>
      <c r="H25" s="79"/>
      <c r="I25" s="90"/>
      <c r="J25" s="79"/>
      <c r="K25" s="126" t="s">
        <v>49</v>
      </c>
      <c r="L25" s="127">
        <f>+L21-L24</f>
        <v>6.0000002026593946E-2</v>
      </c>
      <c r="M25" s="79"/>
      <c r="N25" s="126" t="s">
        <v>49</v>
      </c>
      <c r="O25" s="127">
        <f>+O21-O24</f>
        <v>5.9999997308173458E-2</v>
      </c>
      <c r="P25" s="79"/>
    </row>
    <row r="26" spans="1:16" ht="9" customHeight="1" x14ac:dyDescent="0.2">
      <c r="A26" s="79"/>
      <c r="B26" s="79"/>
      <c r="C26" s="90"/>
      <c r="D26" s="79"/>
      <c r="E26" s="79"/>
      <c r="F26" s="79"/>
      <c r="G26" s="79"/>
      <c r="H26" s="79"/>
      <c r="I26" s="79"/>
      <c r="J26" s="79"/>
      <c r="K26" s="79"/>
      <c r="L26" s="79"/>
      <c r="M26" s="79"/>
      <c r="N26" s="79"/>
      <c r="O26" s="79"/>
      <c r="P26" s="79"/>
    </row>
    <row r="27" spans="1:16" ht="20.100000000000001" customHeight="1" x14ac:dyDescent="0.2">
      <c r="A27" s="79"/>
      <c r="B27" s="87" t="s">
        <v>36</v>
      </c>
      <c r="C27" s="72">
        <v>0.2525</v>
      </c>
      <c r="D27" s="79"/>
      <c r="E27" s="87" t="s">
        <v>36</v>
      </c>
      <c r="F27" s="72">
        <v>0.255</v>
      </c>
      <c r="G27" s="79"/>
      <c r="H27" s="79"/>
      <c r="I27" s="79"/>
      <c r="J27" s="79"/>
      <c r="K27" s="79"/>
      <c r="L27" s="79"/>
      <c r="M27" s="79"/>
      <c r="N27" s="79"/>
      <c r="O27" s="79"/>
      <c r="P27" s="79"/>
    </row>
    <row r="28" spans="1:16" ht="20.100000000000001" customHeight="1" x14ac:dyDescent="0.2">
      <c r="A28" s="79"/>
      <c r="B28" s="89" t="s">
        <v>23</v>
      </c>
      <c r="C28" s="124">
        <f>+(C35/(1+$C$27*'Clase 2 Reapertura'!$D$15/365))/'Clase 2 Reapertura'!$D$12</f>
        <v>1.1668772005267822</v>
      </c>
      <c r="D28" s="79"/>
      <c r="E28" s="89" t="s">
        <v>23</v>
      </c>
      <c r="F28" s="124">
        <f>+(F35/(1+$F$27*'Clase 6 Reapertura'!$D$15/365))/'Clase 6 Reapertura'!$D$12</f>
        <v>1.024707070972144</v>
      </c>
      <c r="G28" s="79"/>
      <c r="H28" s="79"/>
      <c r="I28" s="79"/>
      <c r="J28" s="79"/>
      <c r="K28" s="79"/>
      <c r="L28" s="79"/>
      <c r="M28" s="79"/>
      <c r="N28" s="79"/>
      <c r="O28" s="79"/>
      <c r="P28" s="79"/>
    </row>
    <row r="29" spans="1:16" ht="20.100000000000001" customHeight="1" x14ac:dyDescent="0.2">
      <c r="A29" s="79"/>
      <c r="B29" s="79"/>
      <c r="C29" s="79"/>
      <c r="D29" s="79"/>
      <c r="E29" s="79"/>
      <c r="F29" s="90"/>
      <c r="G29" s="79"/>
      <c r="H29" s="79"/>
      <c r="I29" s="79"/>
      <c r="J29" s="79"/>
      <c r="K29" s="79"/>
      <c r="L29" s="79"/>
      <c r="M29" s="79"/>
      <c r="N29" s="79"/>
      <c r="O29" s="79"/>
      <c r="P29" s="79"/>
    </row>
    <row r="30" spans="1:16" ht="20.100000000000001" hidden="1" customHeight="1" x14ac:dyDescent="0.2">
      <c r="A30" s="79"/>
      <c r="B30" s="79"/>
      <c r="C30" s="79"/>
      <c r="D30" s="79"/>
      <c r="E30" s="79"/>
      <c r="F30" s="90"/>
      <c r="G30" s="79"/>
      <c r="H30" s="79"/>
      <c r="I30" s="79"/>
      <c r="J30" s="79"/>
      <c r="K30" s="79"/>
      <c r="L30" s="79"/>
      <c r="M30" s="79"/>
      <c r="N30" s="79"/>
      <c r="O30" s="79"/>
      <c r="P30" s="79"/>
    </row>
    <row r="31" spans="1:16" ht="9" customHeight="1" x14ac:dyDescent="0.2"/>
    <row r="32" spans="1:16" ht="12.75" customHeight="1" x14ac:dyDescent="0.25">
      <c r="A32" s="91"/>
      <c r="B32" s="64" t="s">
        <v>24</v>
      </c>
    </row>
    <row r="33" spans="1:16" ht="12.75" hidden="1" customHeight="1" x14ac:dyDescent="0.2">
      <c r="B33" s="92" t="s">
        <v>31</v>
      </c>
      <c r="E33" s="92" t="s">
        <v>31</v>
      </c>
      <c r="H33" s="92"/>
      <c r="K33" s="92"/>
      <c r="N33" s="92"/>
    </row>
    <row r="34" spans="1:16" ht="12.75" hidden="1" customHeight="1" x14ac:dyDescent="0.2">
      <c r="A34" t="s">
        <v>34</v>
      </c>
      <c r="B34" s="93">
        <f>+C12</f>
        <v>46220</v>
      </c>
      <c r="C34" s="92">
        <v>0</v>
      </c>
      <c r="E34" s="93">
        <f>+F12</f>
        <v>46220</v>
      </c>
      <c r="F34" s="92">
        <v>0</v>
      </c>
      <c r="H34" s="93"/>
      <c r="I34" s="92"/>
      <c r="K34" s="93"/>
      <c r="L34" s="92"/>
      <c r="N34" s="93"/>
      <c r="O34" s="92"/>
    </row>
    <row r="35" spans="1:16" ht="12.75" hidden="1" customHeight="1" x14ac:dyDescent="0.2">
      <c r="A35" t="s">
        <v>35</v>
      </c>
      <c r="B35" s="93">
        <f>+'Clase 2 Reapertura'!J22</f>
        <v>46248</v>
      </c>
      <c r="C35" s="94">
        <f>+'Clase 2 Reapertura'!K22</f>
        <v>1189479.4520547944</v>
      </c>
      <c r="E35" s="93">
        <f>+F13</f>
        <v>46283</v>
      </c>
      <c r="F35" s="94">
        <f>+'Clase 6 Reapertura'!K22</f>
        <v>1069808.2191780822</v>
      </c>
      <c r="H35" s="93"/>
      <c r="I35" s="94"/>
      <c r="K35" s="93"/>
      <c r="L35" s="94"/>
      <c r="N35" s="93"/>
      <c r="O35" s="94"/>
    </row>
    <row r="36" spans="1:16" ht="12.75" hidden="1" customHeight="1" x14ac:dyDescent="0.25">
      <c r="B36" s="64"/>
      <c r="E36" s="93"/>
      <c r="F36" s="95"/>
    </row>
    <row r="38" spans="1:16" ht="12.75" customHeight="1" x14ac:dyDescent="0.2">
      <c r="A38" s="148" t="s">
        <v>15</v>
      </c>
      <c r="B38" s="148"/>
      <c r="C38" s="148"/>
      <c r="D38" s="148"/>
      <c r="E38" s="148"/>
      <c r="F38" s="148"/>
      <c r="G38" s="148"/>
      <c r="H38" s="148"/>
      <c r="I38" s="148"/>
    </row>
    <row r="39" spans="1:16" ht="12.75" customHeight="1" x14ac:dyDescent="0.2">
      <c r="A39" s="148"/>
      <c r="B39" s="148"/>
      <c r="C39" s="148"/>
      <c r="D39" s="148"/>
      <c r="E39" s="148"/>
      <c r="F39" s="148"/>
      <c r="G39" s="148"/>
      <c r="H39" s="148"/>
      <c r="I39" s="148"/>
    </row>
    <row r="40" spans="1:16" ht="15" customHeight="1" x14ac:dyDescent="0.2">
      <c r="A40" s="148"/>
      <c r="B40" s="148"/>
      <c r="C40" s="148"/>
      <c r="D40" s="148"/>
      <c r="E40" s="148"/>
      <c r="F40" s="148"/>
      <c r="G40" s="148"/>
      <c r="H40" s="148"/>
      <c r="I40" s="148"/>
    </row>
    <row r="41" spans="1:16" ht="12.75" customHeight="1" x14ac:dyDescent="0.2">
      <c r="A41" s="148"/>
      <c r="B41" s="148"/>
      <c r="C41" s="148"/>
      <c r="D41" s="148"/>
      <c r="E41" s="148"/>
      <c r="F41" s="148"/>
      <c r="G41" s="148"/>
      <c r="H41" s="148"/>
      <c r="I41" s="148"/>
    </row>
    <row r="42" spans="1:16" ht="15" customHeight="1" x14ac:dyDescent="0.2">
      <c r="A42" s="148"/>
      <c r="B42" s="148"/>
      <c r="C42" s="148"/>
      <c r="D42" s="148"/>
      <c r="E42" s="148"/>
      <c r="F42" s="148"/>
      <c r="G42" s="148"/>
      <c r="H42" s="148"/>
      <c r="I42" s="148"/>
    </row>
    <row r="43" spans="1:16" ht="13.5" customHeight="1" x14ac:dyDescent="0.2">
      <c r="B43" s="96"/>
      <c r="C43" s="96"/>
      <c r="D43" s="96"/>
      <c r="E43" s="96"/>
      <c r="F43" s="96"/>
      <c r="G43" s="96"/>
      <c r="J43" s="96"/>
      <c r="M43" s="96"/>
      <c r="P43" s="96"/>
    </row>
    <row r="44" spans="1:16" ht="20.25" customHeight="1" x14ac:dyDescent="0.2">
      <c r="A44" s="148" t="s">
        <v>16</v>
      </c>
      <c r="B44" s="148"/>
      <c r="C44" s="148"/>
      <c r="D44" s="148"/>
      <c r="E44" s="148"/>
      <c r="F44" s="148"/>
      <c r="G44" s="148"/>
      <c r="H44" s="148"/>
      <c r="I44" s="148"/>
      <c r="J44" s="97"/>
      <c r="M44" s="97"/>
      <c r="P44" s="97"/>
    </row>
    <row r="45" spans="1:16" ht="18" customHeight="1" x14ac:dyDescent="0.2">
      <c r="A45" s="148"/>
      <c r="B45" s="148"/>
      <c r="C45" s="148"/>
      <c r="D45" s="148"/>
      <c r="E45" s="148"/>
      <c r="F45" s="148"/>
      <c r="G45" s="148"/>
      <c r="H45" s="148"/>
      <c r="I45" s="148"/>
      <c r="J45" s="97"/>
      <c r="M45" s="97"/>
      <c r="P45" s="97"/>
    </row>
    <row r="46" spans="1:16" ht="37.5" customHeight="1" x14ac:dyDescent="0.2">
      <c r="A46" s="148"/>
      <c r="B46" s="148"/>
      <c r="C46" s="148"/>
      <c r="D46" s="148"/>
      <c r="E46" s="148"/>
      <c r="F46" s="148"/>
      <c r="G46" s="148"/>
      <c r="H46" s="148"/>
      <c r="I46" s="148"/>
      <c r="J46" s="97"/>
      <c r="M46" s="97"/>
      <c r="P46" s="97"/>
    </row>
    <row r="47" spans="1:16" ht="12.75" customHeight="1" x14ac:dyDescent="0.2">
      <c r="A47" s="97"/>
      <c r="B47" s="97"/>
      <c r="C47" s="97"/>
      <c r="D47" s="97"/>
      <c r="E47" s="97"/>
      <c r="F47" s="97"/>
      <c r="G47" s="97"/>
      <c r="H47" s="97"/>
      <c r="I47" s="97"/>
      <c r="J47" s="97"/>
      <c r="K47" s="97"/>
      <c r="L47" s="97"/>
      <c r="M47" s="97"/>
      <c r="N47" s="97"/>
      <c r="O47" s="97"/>
      <c r="P47" s="97"/>
    </row>
    <row r="48" spans="1:16" ht="12.75" customHeight="1" x14ac:dyDescent="0.2">
      <c r="A48" s="97"/>
      <c r="B48" s="97"/>
      <c r="C48" s="97"/>
      <c r="D48" s="97"/>
      <c r="E48" s="97"/>
      <c r="F48" s="97"/>
      <c r="G48" s="97"/>
      <c r="H48" s="97"/>
      <c r="I48" s="97"/>
      <c r="J48" s="97"/>
      <c r="K48" s="97"/>
      <c r="L48" s="97"/>
      <c r="M48" s="97"/>
      <c r="N48" s="97"/>
      <c r="O48" s="97"/>
      <c r="P48" s="97"/>
    </row>
    <row r="49" spans="1:16" ht="12.75" customHeight="1" x14ac:dyDescent="0.2">
      <c r="A49" s="97"/>
      <c r="B49" s="97"/>
      <c r="C49" s="97"/>
      <c r="D49" s="97"/>
      <c r="E49" s="97"/>
      <c r="F49" s="97"/>
      <c r="G49" s="97"/>
      <c r="H49" s="97"/>
      <c r="I49" s="97"/>
      <c r="J49" s="97"/>
      <c r="K49" s="97"/>
      <c r="L49" s="97"/>
      <c r="M49" s="97"/>
      <c r="N49" s="97"/>
      <c r="O49" s="97"/>
      <c r="P49" s="97"/>
    </row>
  </sheetData>
  <sheetProtection sheet="1" objects="1" scenarios="1" selectLockedCells="1"/>
  <mergeCells count="9">
    <mergeCell ref="N11:O11"/>
    <mergeCell ref="K11:L11"/>
    <mergeCell ref="B8:F8"/>
    <mergeCell ref="B7:F7"/>
    <mergeCell ref="A44:I46"/>
    <mergeCell ref="B11:C11"/>
    <mergeCell ref="E11:F11"/>
    <mergeCell ref="H11:I11"/>
    <mergeCell ref="A38:I4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B71BB-B2AF-498F-AED8-3C8B5C8540CE}">
  <dimension ref="B1:S249"/>
  <sheetViews>
    <sheetView showGridLines="0" topLeftCell="A3"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20.8554687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1" width="14.7109375" style="1" bestFit="1" customWidth="1"/>
    <col min="12" max="12" width="13.5703125" style="1" bestFit="1" customWidth="1"/>
    <col min="13" max="13" width="12" style="1" bestFit="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1"/>
      <c r="H6" s="51"/>
      <c r="I6" s="51"/>
      <c r="J6" s="51"/>
      <c r="K6" s="51"/>
      <c r="L6" s="51"/>
      <c r="M6" s="51"/>
    </row>
    <row r="7" spans="2:19" ht="15" customHeight="1" x14ac:dyDescent="0.25">
      <c r="E7" s="58"/>
      <c r="F7" s="58"/>
      <c r="G7" s="58"/>
      <c r="H7" s="58"/>
      <c r="I7" s="58"/>
      <c r="J7" s="58"/>
      <c r="K7" s="58"/>
      <c r="L7" s="58"/>
      <c r="M7" s="58"/>
      <c r="O7" s="149"/>
      <c r="P7" s="149"/>
      <c r="Q7" s="149"/>
      <c r="R7" s="149"/>
      <c r="S7" s="149"/>
    </row>
    <row r="8" spans="2:19" ht="15" customHeight="1" x14ac:dyDescent="0.25">
      <c r="E8" s="58"/>
      <c r="F8" s="58"/>
      <c r="G8" s="58"/>
      <c r="H8" s="58"/>
      <c r="I8" s="58"/>
      <c r="J8" s="58"/>
      <c r="K8" s="58"/>
      <c r="L8" s="58"/>
      <c r="M8" s="58"/>
      <c r="O8" s="149"/>
      <c r="P8" s="149"/>
      <c r="Q8" s="149"/>
      <c r="R8" s="149"/>
      <c r="S8" s="149"/>
    </row>
    <row r="9" spans="2:19" ht="18.75" customHeight="1" x14ac:dyDescent="0.35">
      <c r="E9" s="58"/>
      <c r="F9" s="58"/>
      <c r="G9" s="59"/>
      <c r="I9" s="58"/>
      <c r="J9" s="58"/>
      <c r="K9" s="58"/>
      <c r="L9" s="58"/>
      <c r="M9" s="58"/>
      <c r="O9" s="149"/>
      <c r="P9" s="149"/>
      <c r="Q9" s="149"/>
      <c r="R9" s="149"/>
      <c r="S9" s="149"/>
    </row>
    <row r="10" spans="2:19" ht="26.25" customHeight="1" x14ac:dyDescent="0.35">
      <c r="E10" s="58"/>
      <c r="G10" s="59"/>
      <c r="H10" s="59"/>
      <c r="I10" s="59"/>
      <c r="J10" s="59"/>
      <c r="L10" s="58"/>
      <c r="M10" s="58"/>
      <c r="O10" s="149"/>
      <c r="P10" s="149"/>
      <c r="Q10" s="149"/>
      <c r="R10" s="149"/>
      <c r="S10" s="149"/>
    </row>
    <row r="11" spans="2:19" ht="21" customHeight="1" x14ac:dyDescent="0.35">
      <c r="E11" s="58"/>
      <c r="F11" s="58"/>
      <c r="G11" s="62"/>
      <c r="H11" s="62"/>
      <c r="I11" s="62"/>
      <c r="J11" s="62"/>
      <c r="L11" s="58"/>
      <c r="M11" s="58"/>
      <c r="O11" s="149"/>
      <c r="P11" s="149"/>
      <c r="Q11" s="149"/>
      <c r="R11" s="149"/>
      <c r="S11" s="149"/>
    </row>
    <row r="12" spans="2:19" ht="18" customHeight="1" x14ac:dyDescent="0.25">
      <c r="B12" s="150" t="str">
        <f>+B20</f>
        <v>Letras Clase 2 Reapertura</v>
      </c>
      <c r="C12" s="151"/>
      <c r="D12" s="137">
        <v>1000000</v>
      </c>
      <c r="E12" s="6"/>
      <c r="I12" s="51"/>
      <c r="J12" s="51"/>
      <c r="K12" s="51"/>
      <c r="L12" s="51"/>
      <c r="M12" s="51"/>
      <c r="O12" s="149"/>
      <c r="P12" s="149"/>
      <c r="Q12" s="149"/>
      <c r="R12" s="149"/>
      <c r="S12" s="149"/>
    </row>
    <row r="13" spans="2:19" ht="15" customHeight="1" x14ac:dyDescent="0.25">
      <c r="B13" s="15" t="s">
        <v>30</v>
      </c>
      <c r="C13" s="16"/>
      <c r="D13" s="71">
        <f>+Resumen!C17</f>
        <v>0.38</v>
      </c>
      <c r="E13" s="6"/>
      <c r="F13" s="10" t="s">
        <v>0</v>
      </c>
      <c r="G13" s="11"/>
      <c r="H13" s="12">
        <f>M25</f>
        <v>0.28413544297218329</v>
      </c>
      <c r="J13" s="55"/>
      <c r="K13" s="51"/>
      <c r="L13" s="8"/>
    </row>
    <row r="14" spans="2:19" ht="15" customHeight="1" x14ac:dyDescent="0.25">
      <c r="B14" s="63" t="s">
        <v>23</v>
      </c>
      <c r="C14" s="16"/>
      <c r="D14" s="142">
        <f>+Resumen!C18</f>
        <v>1.1668772005267822</v>
      </c>
      <c r="E14" s="6"/>
      <c r="F14" s="18" t="s">
        <v>12</v>
      </c>
      <c r="G14" s="19"/>
      <c r="H14" s="20">
        <f>+((1+H13)^(D15/365)-1)/D15*365</f>
        <v>0.25250000328689937</v>
      </c>
      <c r="J14" s="106">
        <v>1</v>
      </c>
      <c r="K14" s="51"/>
      <c r="L14" s="8"/>
    </row>
    <row r="15" spans="2:19" ht="15" customHeight="1" x14ac:dyDescent="0.25">
      <c r="B15" s="15" t="s">
        <v>27</v>
      </c>
      <c r="C15" s="16"/>
      <c r="D15" s="56">
        <f>+Resumen!C15</f>
        <v>28</v>
      </c>
      <c r="E15" s="6"/>
      <c r="F15" s="21" t="s">
        <v>2</v>
      </c>
      <c r="G15" s="6"/>
      <c r="H15" s="22">
        <f>+M24</f>
        <v>7.6712328767123292E-2</v>
      </c>
      <c r="J15" s="107">
        <f>+(D18-D17)*D13/D16</f>
        <v>0.16032876712328767</v>
      </c>
      <c r="K15" s="51"/>
      <c r="L15" s="8"/>
    </row>
    <row r="16" spans="2:19" ht="15" customHeight="1" x14ac:dyDescent="0.25">
      <c r="B16" s="15" t="s">
        <v>1</v>
      </c>
      <c r="C16" s="16"/>
      <c r="D16" s="17">
        <v>365</v>
      </c>
      <c r="E16" s="9"/>
      <c r="F16" s="21" t="s">
        <v>3</v>
      </c>
      <c r="G16" s="6"/>
      <c r="H16" s="22">
        <f>+H15*12</f>
        <v>0.92054794520547945</v>
      </c>
      <c r="I16" s="7"/>
      <c r="J16" s="105">
        <f>+J14+J15</f>
        <v>1.1603287671232876</v>
      </c>
      <c r="K16" s="51"/>
      <c r="L16" s="13"/>
      <c r="M16" s="14"/>
    </row>
    <row r="17" spans="2:18" ht="15" customHeight="1" x14ac:dyDescent="0.25">
      <c r="B17" s="15" t="s">
        <v>29</v>
      </c>
      <c r="C17" s="16"/>
      <c r="D17" s="66">
        <v>46066</v>
      </c>
      <c r="E17" s="9"/>
      <c r="F17" s="25" t="s">
        <v>11</v>
      </c>
      <c r="G17" s="26"/>
      <c r="H17" s="27">
        <f>H16/(1+H13)</f>
        <v>0.716862033707935</v>
      </c>
      <c r="I17" s="7"/>
      <c r="J17" s="55"/>
      <c r="K17" s="51"/>
      <c r="L17" s="13"/>
      <c r="M17" s="14"/>
    </row>
    <row r="18" spans="2:18" ht="15" customHeight="1" x14ac:dyDescent="0.25">
      <c r="B18" s="67" t="s">
        <v>28</v>
      </c>
      <c r="C18" s="24"/>
      <c r="D18" s="68">
        <f>+Resumen!C12</f>
        <v>46220</v>
      </c>
      <c r="E18" s="9"/>
      <c r="F18" s="6"/>
      <c r="G18" s="6"/>
      <c r="H18" s="65"/>
      <c r="I18" s="7"/>
      <c r="J18" s="55"/>
      <c r="K18" s="51"/>
      <c r="L18" s="13"/>
      <c r="M18" s="14"/>
    </row>
    <row r="19" spans="2:18" ht="15" customHeight="1" x14ac:dyDescent="0.25">
      <c r="E19" s="9"/>
      <c r="I19" s="7"/>
      <c r="J19" s="57"/>
      <c r="K19" s="51"/>
      <c r="L19" s="13"/>
      <c r="M19" s="14"/>
    </row>
    <row r="20" spans="2:18" ht="18" customHeight="1" x14ac:dyDescent="0.25">
      <c r="B20" s="152" t="s">
        <v>56</v>
      </c>
      <c r="C20" s="153"/>
      <c r="D20" s="153"/>
      <c r="E20" s="153"/>
      <c r="F20" s="153"/>
      <c r="G20" s="153"/>
      <c r="H20" s="154"/>
      <c r="J20" s="152" t="s">
        <v>13</v>
      </c>
      <c r="K20" s="153"/>
      <c r="L20" s="153"/>
      <c r="M20" s="153"/>
    </row>
    <row r="21" spans="2:18" ht="30.75" customHeight="1" x14ac:dyDescent="0.25">
      <c r="B21" s="28" t="s">
        <v>4</v>
      </c>
      <c r="C21" s="29" t="s">
        <v>14</v>
      </c>
      <c r="D21" s="30" t="s">
        <v>5</v>
      </c>
      <c r="E21" s="30" t="s">
        <v>6</v>
      </c>
      <c r="F21" s="29" t="s">
        <v>7</v>
      </c>
      <c r="G21" s="30" t="s">
        <v>8</v>
      </c>
      <c r="H21" s="31" t="s">
        <v>9</v>
      </c>
      <c r="I21" s="32"/>
      <c r="J21" s="61">
        <f>+D18</f>
        <v>46220</v>
      </c>
      <c r="K21" s="100">
        <f>-D12*D14</f>
        <v>-1166877.2005267823</v>
      </c>
      <c r="L21" s="101" t="s">
        <v>10</v>
      </c>
      <c r="M21" s="102" t="s">
        <v>17</v>
      </c>
      <c r="O21" s="73">
        <v>0</v>
      </c>
      <c r="P21" s="1">
        <v>0</v>
      </c>
    </row>
    <row r="22" spans="2:18" ht="18" customHeight="1" x14ac:dyDescent="0.25">
      <c r="B22" s="53">
        <v>1</v>
      </c>
      <c r="C22" s="54">
        <f>+D18+D15</f>
        <v>46248</v>
      </c>
      <c r="D22" s="36">
        <f>+H22*$D$12</f>
        <v>1000000</v>
      </c>
      <c r="E22" s="36">
        <f>D12*$D$13/$D$16*(C22-D17)</f>
        <v>189479.45205479453</v>
      </c>
      <c r="F22" s="36">
        <f>+E22+D22</f>
        <v>1189479.4520547944</v>
      </c>
      <c r="G22" s="36">
        <f>+D12-D22</f>
        <v>0</v>
      </c>
      <c r="H22" s="37">
        <v>1</v>
      </c>
      <c r="I22" s="33"/>
      <c r="J22" s="34">
        <f>+WORKDAY(C22-1,1,Feriados!$A$2:$A$163)</f>
        <v>46248</v>
      </c>
      <c r="K22" s="103">
        <f>+F22</f>
        <v>1189479.4520547944</v>
      </c>
      <c r="L22" s="138">
        <f>+K22/((1+$H$13)^((J22-$J$21)/$D$16))</f>
        <v>1166877.2002381501</v>
      </c>
      <c r="M22" s="139">
        <f>+L22*((J22-$J$21)/D$16)</f>
        <v>89513.867415529327</v>
      </c>
      <c r="O22" s="74">
        <f>+K22</f>
        <v>1189479.4520547944</v>
      </c>
      <c r="P22" s="35">
        <f>+K22</f>
        <v>1189479.4520547944</v>
      </c>
      <c r="Q22" s="35"/>
      <c r="R22" s="52"/>
    </row>
    <row r="23" spans="2:18" ht="18" customHeight="1" x14ac:dyDescent="0.25">
      <c r="B23" s="38"/>
      <c r="C23" s="38"/>
      <c r="D23" s="39">
        <f>SUM(D22:D22)</f>
        <v>1000000</v>
      </c>
      <c r="E23" s="39">
        <f>SUM(E22:E22)</f>
        <v>189479.45205479453</v>
      </c>
      <c r="F23" s="39">
        <f>SUM(F22:F22)</f>
        <v>1189479.4520547944</v>
      </c>
      <c r="G23" s="40"/>
      <c r="H23" s="41">
        <f>SUM(H22:H22)</f>
        <v>1</v>
      </c>
      <c r="I23" s="42"/>
      <c r="J23" s="43"/>
      <c r="K23" s="98"/>
      <c r="L23" s="141">
        <f>SUM(L22:L22)</f>
        <v>1166877.2002381501</v>
      </c>
      <c r="M23" s="140">
        <f>SUM(M22:M22)</f>
        <v>89513.867415529327</v>
      </c>
      <c r="Q23" s="35"/>
    </row>
    <row r="24" spans="2:18" ht="18" customHeight="1" x14ac:dyDescent="0.25">
      <c r="C24" s="44"/>
      <c r="D24" s="5"/>
      <c r="K24" s="45" t="s">
        <v>2</v>
      </c>
      <c r="L24" s="46"/>
      <c r="M24" s="47">
        <f>+M23/L23</f>
        <v>7.6712328767123292E-2</v>
      </c>
      <c r="Q24" s="48"/>
    </row>
    <row r="25" spans="2:18" ht="18" customHeight="1" x14ac:dyDescent="0.25">
      <c r="C25" s="44"/>
      <c r="D25" s="5"/>
      <c r="K25" s="45" t="s">
        <v>0</v>
      </c>
      <c r="L25" s="46"/>
      <c r="M25" s="50">
        <f>XIRR(K21:K22,J21:J22)</f>
        <v>0.28413544297218329</v>
      </c>
    </row>
    <row r="26" spans="2:18" ht="15" customHeight="1" x14ac:dyDescent="0.25">
      <c r="C26" s="49"/>
      <c r="D26" s="5"/>
      <c r="E26" s="23"/>
    </row>
    <row r="27" spans="2:18" ht="15" customHeight="1" x14ac:dyDescent="0.25">
      <c r="B27" s="148" t="s">
        <v>15</v>
      </c>
      <c r="C27" s="148"/>
      <c r="D27" s="148"/>
      <c r="E27" s="148"/>
      <c r="F27" s="148"/>
      <c r="G27" s="148"/>
      <c r="H27" s="148"/>
      <c r="I27" s="148"/>
      <c r="J27" s="148"/>
      <c r="K27" s="148"/>
      <c r="L27" s="148"/>
      <c r="M27" s="148"/>
    </row>
    <row r="28" spans="2:18" x14ac:dyDescent="0.25">
      <c r="B28" s="148"/>
      <c r="C28" s="148"/>
      <c r="D28" s="148"/>
      <c r="E28" s="148"/>
      <c r="F28" s="148"/>
      <c r="G28" s="148"/>
      <c r="H28" s="148"/>
      <c r="I28" s="148"/>
      <c r="J28" s="148"/>
      <c r="K28" s="148"/>
      <c r="L28" s="148"/>
      <c r="M28" s="148"/>
    </row>
    <row r="29" spans="2:18" x14ac:dyDescent="0.25">
      <c r="B29" s="148"/>
      <c r="C29" s="148"/>
      <c r="D29" s="148"/>
      <c r="E29" s="148"/>
      <c r="F29" s="148"/>
      <c r="G29" s="148"/>
      <c r="H29" s="148"/>
      <c r="I29" s="148"/>
      <c r="J29" s="148"/>
      <c r="K29" s="148"/>
      <c r="L29" s="148"/>
      <c r="M29" s="148"/>
    </row>
    <row r="30" spans="2:18" x14ac:dyDescent="0.25">
      <c r="B30" s="148"/>
      <c r="C30" s="148"/>
      <c r="D30" s="148"/>
      <c r="E30" s="148"/>
      <c r="F30" s="148"/>
      <c r="G30" s="148"/>
      <c r="H30" s="148"/>
      <c r="I30" s="148"/>
      <c r="J30" s="148"/>
      <c r="K30" s="148"/>
      <c r="L30" s="148"/>
      <c r="M30" s="148"/>
    </row>
    <row r="31" spans="2:18" ht="15" customHeight="1" x14ac:dyDescent="0.25">
      <c r="B31" s="148" t="s">
        <v>16</v>
      </c>
      <c r="C31" s="148"/>
      <c r="D31" s="148"/>
      <c r="E31" s="148"/>
      <c r="F31" s="148"/>
      <c r="G31" s="148"/>
      <c r="H31" s="148"/>
      <c r="I31" s="148"/>
      <c r="J31" s="148"/>
      <c r="K31" s="148"/>
      <c r="L31" s="148"/>
      <c r="M31" s="148"/>
    </row>
    <row r="32" spans="2:18" x14ac:dyDescent="0.25">
      <c r="B32" s="148"/>
      <c r="C32" s="148"/>
      <c r="D32" s="148"/>
      <c r="E32" s="148"/>
      <c r="F32" s="148"/>
      <c r="G32" s="148"/>
      <c r="H32" s="148"/>
      <c r="I32" s="148"/>
      <c r="J32" s="148"/>
      <c r="K32" s="148"/>
      <c r="L32" s="148"/>
      <c r="M32" s="148"/>
    </row>
    <row r="33" spans="2:13" x14ac:dyDescent="0.25">
      <c r="B33" s="148"/>
      <c r="C33" s="148"/>
      <c r="D33" s="148"/>
      <c r="E33" s="148"/>
      <c r="F33" s="148"/>
      <c r="G33" s="148"/>
      <c r="H33" s="148"/>
      <c r="I33" s="148"/>
      <c r="J33" s="148"/>
      <c r="K33" s="148"/>
      <c r="L33" s="148"/>
      <c r="M33" s="148"/>
    </row>
    <row r="34" spans="2:13" x14ac:dyDescent="0.25">
      <c r="B34" s="148"/>
      <c r="C34" s="148"/>
      <c r="D34" s="148"/>
      <c r="E34" s="148"/>
      <c r="F34" s="148"/>
      <c r="G34" s="148"/>
      <c r="H34" s="148"/>
      <c r="I34" s="148"/>
      <c r="J34" s="148"/>
      <c r="K34" s="148"/>
      <c r="L34" s="148"/>
      <c r="M34" s="148"/>
    </row>
    <row r="35" spans="2:13" x14ac:dyDescent="0.25">
      <c r="B35" s="148"/>
      <c r="C35" s="148"/>
      <c r="D35" s="148"/>
      <c r="E35" s="148"/>
      <c r="F35" s="148"/>
      <c r="G35" s="148"/>
      <c r="H35" s="148"/>
      <c r="I35" s="148"/>
      <c r="J35" s="148"/>
      <c r="K35" s="148"/>
      <c r="L35" s="148"/>
      <c r="M35" s="148"/>
    </row>
    <row r="36" spans="2:13" x14ac:dyDescent="0.25">
      <c r="B36" s="148"/>
      <c r="C36" s="148"/>
      <c r="D36" s="148"/>
      <c r="E36" s="148"/>
      <c r="F36" s="148"/>
      <c r="G36" s="148"/>
      <c r="H36" s="148"/>
      <c r="I36" s="148"/>
      <c r="J36" s="148"/>
      <c r="K36" s="148"/>
      <c r="L36" s="148"/>
      <c r="M36" s="148"/>
    </row>
    <row r="37" spans="2:13" x14ac:dyDescent="0.25">
      <c r="D37" s="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sheetData>
  <sheetProtection sheet="1" objects="1" scenarios="1" selectLockedCells="1"/>
  <mergeCells count="6">
    <mergeCell ref="B31:M36"/>
    <mergeCell ref="O7:S12"/>
    <mergeCell ref="B12:C12"/>
    <mergeCell ref="B20:H20"/>
    <mergeCell ref="J20:M20"/>
    <mergeCell ref="B27:M3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70BE0-A8CB-4355-A781-49C3A073B477}">
  <dimension ref="B1:S249"/>
  <sheetViews>
    <sheetView showGridLines="0" topLeftCell="A3"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21.4257812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1" width="12.5703125" style="1" customWidth="1"/>
    <col min="12" max="12" width="13.5703125" style="1" bestFit="1" customWidth="1"/>
    <col min="13" max="13" width="12" style="1" bestFit="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1"/>
      <c r="H6" s="51"/>
      <c r="I6" s="51"/>
      <c r="J6" s="51"/>
      <c r="K6" s="51"/>
      <c r="L6" s="51"/>
      <c r="M6" s="51"/>
    </row>
    <row r="7" spans="2:19" ht="15" customHeight="1" x14ac:dyDescent="0.25">
      <c r="E7" s="58"/>
      <c r="F7" s="58"/>
      <c r="G7" s="58"/>
      <c r="H7" s="58"/>
      <c r="I7" s="58"/>
      <c r="J7" s="58"/>
      <c r="K7" s="58"/>
      <c r="L7" s="58"/>
      <c r="M7" s="58"/>
      <c r="O7" s="149"/>
      <c r="P7" s="149"/>
      <c r="Q7" s="149"/>
      <c r="R7" s="149"/>
      <c r="S7" s="149"/>
    </row>
    <row r="8" spans="2:19" ht="15" customHeight="1" x14ac:dyDescent="0.25">
      <c r="E8" s="58"/>
      <c r="F8" s="58"/>
      <c r="G8" s="58"/>
      <c r="H8" s="58"/>
      <c r="I8" s="58"/>
      <c r="J8" s="58"/>
      <c r="K8" s="58"/>
      <c r="L8" s="58"/>
      <c r="M8" s="58"/>
      <c r="O8" s="149"/>
      <c r="P8" s="149"/>
      <c r="Q8" s="149"/>
      <c r="R8" s="149"/>
      <c r="S8" s="149"/>
    </row>
    <row r="9" spans="2:19" ht="18.75" customHeight="1" x14ac:dyDescent="0.35">
      <c r="E9" s="58"/>
      <c r="F9" s="58"/>
      <c r="G9" s="59"/>
      <c r="I9" s="58"/>
      <c r="J9" s="58"/>
      <c r="K9" s="58"/>
      <c r="L9" s="58"/>
      <c r="M9" s="58"/>
      <c r="O9" s="149"/>
      <c r="P9" s="149"/>
      <c r="Q9" s="149"/>
      <c r="R9" s="149"/>
      <c r="S9" s="149"/>
    </row>
    <row r="10" spans="2:19" ht="26.25" customHeight="1" x14ac:dyDescent="0.35">
      <c r="E10" s="58"/>
      <c r="G10" s="59"/>
      <c r="H10" s="59"/>
      <c r="I10" s="59"/>
      <c r="J10" s="59"/>
      <c r="L10" s="58"/>
      <c r="M10" s="58"/>
      <c r="O10" s="149"/>
      <c r="P10" s="149"/>
      <c r="Q10" s="149"/>
      <c r="R10" s="149"/>
      <c r="S10" s="149"/>
    </row>
    <row r="11" spans="2:19" ht="21" customHeight="1" x14ac:dyDescent="0.35">
      <c r="E11" s="58"/>
      <c r="F11" s="58"/>
      <c r="G11" s="62"/>
      <c r="H11" s="62"/>
      <c r="I11" s="62"/>
      <c r="J11" s="62"/>
      <c r="L11" s="58"/>
      <c r="M11" s="58"/>
      <c r="O11" s="149"/>
      <c r="P11" s="149"/>
      <c r="Q11" s="149"/>
      <c r="R11" s="149"/>
      <c r="S11" s="149"/>
    </row>
    <row r="12" spans="2:19" ht="18" customHeight="1" x14ac:dyDescent="0.25">
      <c r="B12" s="150" t="str">
        <f>+B20</f>
        <v>Letras Clase 6 Reapertura</v>
      </c>
      <c r="C12" s="151"/>
      <c r="D12" s="137">
        <v>1000000</v>
      </c>
      <c r="E12" s="6"/>
      <c r="I12" s="51"/>
      <c r="J12" s="51"/>
      <c r="K12" s="51"/>
      <c r="L12" s="51"/>
      <c r="M12" s="51"/>
      <c r="O12" s="149"/>
      <c r="P12" s="149"/>
      <c r="Q12" s="149"/>
      <c r="R12" s="149"/>
      <c r="S12" s="149"/>
    </row>
    <row r="13" spans="2:19" ht="15" customHeight="1" x14ac:dyDescent="0.25">
      <c r="B13" s="63" t="s">
        <v>52</v>
      </c>
      <c r="C13" s="131"/>
      <c r="D13" s="155">
        <f>+Resumen!F18</f>
        <v>1.024707070972144</v>
      </c>
      <c r="E13" s="6"/>
      <c r="J13" s="55"/>
      <c r="K13" s="51"/>
      <c r="L13" s="8"/>
    </row>
    <row r="14" spans="2:19" ht="15" customHeight="1" x14ac:dyDescent="0.25">
      <c r="B14" s="15" t="s">
        <v>30</v>
      </c>
      <c r="C14" s="16"/>
      <c r="D14" s="130">
        <f>+Resumen!F17</f>
        <v>0.26</v>
      </c>
      <c r="E14" s="6"/>
      <c r="F14" s="10" t="s">
        <v>0</v>
      </c>
      <c r="G14" s="11"/>
      <c r="H14" s="12">
        <f>M25</f>
        <v>0.28344473242759705</v>
      </c>
      <c r="J14" s="104"/>
      <c r="K14" s="51"/>
      <c r="L14" s="8"/>
    </row>
    <row r="15" spans="2:19" ht="15" customHeight="1" x14ac:dyDescent="0.25">
      <c r="B15" s="15" t="s">
        <v>27</v>
      </c>
      <c r="C15" s="16"/>
      <c r="D15" s="56">
        <f>+Resumen!F15</f>
        <v>63</v>
      </c>
      <c r="E15" s="6"/>
      <c r="F15" s="18" t="s">
        <v>12</v>
      </c>
      <c r="G15" s="19"/>
      <c r="H15" s="20">
        <f>+((1+H14)^(D15/365)-1)/D15*365</f>
        <v>0.2549999951707953</v>
      </c>
      <c r="J15" s="75"/>
      <c r="K15" s="51"/>
      <c r="L15" s="8"/>
    </row>
    <row r="16" spans="2:19" ht="15" customHeight="1" x14ac:dyDescent="0.25">
      <c r="B16" s="15" t="s">
        <v>1</v>
      </c>
      <c r="C16" s="16"/>
      <c r="D16" s="17">
        <v>365</v>
      </c>
      <c r="E16" s="9"/>
      <c r="F16" s="21" t="s">
        <v>2</v>
      </c>
      <c r="G16" s="6"/>
      <c r="H16" s="22">
        <f>+M24</f>
        <v>0.17260273972602741</v>
      </c>
      <c r="I16" s="7"/>
      <c r="J16" s="76"/>
      <c r="K16" s="51"/>
      <c r="L16" s="13"/>
      <c r="M16" s="14"/>
    </row>
    <row r="17" spans="2:18" ht="15" customHeight="1" x14ac:dyDescent="0.25">
      <c r="B17" s="15" t="s">
        <v>29</v>
      </c>
      <c r="C17" s="16"/>
      <c r="D17" s="66">
        <v>46185</v>
      </c>
      <c r="E17" s="9"/>
      <c r="F17" s="21" t="s">
        <v>3</v>
      </c>
      <c r="G17" s="6"/>
      <c r="H17" s="22">
        <f>+H16*12</f>
        <v>2.0712328767123287</v>
      </c>
      <c r="I17" s="7"/>
      <c r="J17" s="76"/>
      <c r="K17" s="51"/>
      <c r="L17" s="13"/>
      <c r="M17" s="14"/>
    </row>
    <row r="18" spans="2:18" ht="15" customHeight="1" x14ac:dyDescent="0.25">
      <c r="B18" s="67" t="s">
        <v>28</v>
      </c>
      <c r="C18" s="24"/>
      <c r="D18" s="68">
        <f>+Resumen!C12</f>
        <v>46220</v>
      </c>
      <c r="E18" s="9"/>
      <c r="F18" s="25" t="s">
        <v>11</v>
      </c>
      <c r="G18" s="26"/>
      <c r="H18" s="27">
        <f>H17/(1+H14)</f>
        <v>1.6138076103944532</v>
      </c>
      <c r="I18" s="7"/>
      <c r="J18" s="55"/>
      <c r="K18" s="51"/>
      <c r="L18" s="13"/>
      <c r="M18" s="14"/>
    </row>
    <row r="19" spans="2:18" ht="15" customHeight="1" x14ac:dyDescent="0.25">
      <c r="E19" s="9"/>
      <c r="F19" s="6"/>
      <c r="G19" s="6"/>
      <c r="H19" s="65"/>
      <c r="I19" s="7"/>
      <c r="J19" s="55"/>
      <c r="K19" s="51"/>
      <c r="L19" s="13"/>
      <c r="M19" s="14"/>
    </row>
    <row r="20" spans="2:18" ht="18" customHeight="1" x14ac:dyDescent="0.25">
      <c r="B20" s="152" t="s">
        <v>63</v>
      </c>
      <c r="C20" s="153"/>
      <c r="D20" s="153"/>
      <c r="E20" s="153"/>
      <c r="F20" s="153"/>
      <c r="G20" s="153"/>
      <c r="H20" s="154"/>
      <c r="J20" s="152" t="s">
        <v>13</v>
      </c>
      <c r="K20" s="153"/>
      <c r="L20" s="153"/>
      <c r="M20" s="153"/>
    </row>
    <row r="21" spans="2:18" ht="30.75" customHeight="1" x14ac:dyDescent="0.25">
      <c r="B21" s="28" t="s">
        <v>4</v>
      </c>
      <c r="C21" s="29" t="s">
        <v>14</v>
      </c>
      <c r="D21" s="30" t="s">
        <v>5</v>
      </c>
      <c r="E21" s="30" t="s">
        <v>6</v>
      </c>
      <c r="F21" s="29" t="s">
        <v>7</v>
      </c>
      <c r="G21" s="30" t="s">
        <v>8</v>
      </c>
      <c r="H21" s="31" t="s">
        <v>9</v>
      </c>
      <c r="I21" s="32"/>
      <c r="J21" s="61">
        <f>+D18</f>
        <v>46220</v>
      </c>
      <c r="K21" s="143">
        <f>-D12*D13</f>
        <v>-1024707.070972144</v>
      </c>
      <c r="L21" s="101" t="s">
        <v>10</v>
      </c>
      <c r="M21" s="102" t="s">
        <v>17</v>
      </c>
      <c r="O21" s="73">
        <v>0</v>
      </c>
      <c r="P21" s="1">
        <v>0</v>
      </c>
    </row>
    <row r="22" spans="2:18" ht="18" customHeight="1" x14ac:dyDescent="0.25">
      <c r="B22" s="53">
        <v>1</v>
      </c>
      <c r="C22" s="54">
        <f>+D18+D15</f>
        <v>46283</v>
      </c>
      <c r="D22" s="36">
        <f>+H22*$D$12</f>
        <v>1000000</v>
      </c>
      <c r="E22" s="36">
        <f>D12*$D$14/$D$16*(C22-D17)</f>
        <v>69808.219178082189</v>
      </c>
      <c r="F22" s="36">
        <f>+E22+D22</f>
        <v>1069808.2191780822</v>
      </c>
      <c r="G22" s="36">
        <f>+D12-D22</f>
        <v>0</v>
      </c>
      <c r="H22" s="37">
        <v>1</v>
      </c>
      <c r="I22" s="33"/>
      <c r="J22" s="34">
        <f>+WORKDAY(C22-1,1,Feriados!$A$2:$A$163)</f>
        <v>46283</v>
      </c>
      <c r="K22" s="138">
        <f>+F22</f>
        <v>1069808.2191780822</v>
      </c>
      <c r="L22" s="138">
        <f>+K22/((1+$H$14)^((J22-$J$21)/$D$16))</f>
        <v>1024707.0717902635</v>
      </c>
      <c r="M22" s="139">
        <f>+L22*((J22-$J$21)/D$16)</f>
        <v>176867.24800763454</v>
      </c>
      <c r="O22" s="74">
        <f>+K22</f>
        <v>1069808.2191780822</v>
      </c>
      <c r="P22" s="35">
        <f>+K22</f>
        <v>1069808.2191780822</v>
      </c>
      <c r="Q22" s="35"/>
      <c r="R22" s="52"/>
    </row>
    <row r="23" spans="2:18" ht="18" customHeight="1" x14ac:dyDescent="0.25">
      <c r="B23" s="38"/>
      <c r="C23" s="38"/>
      <c r="D23" s="39">
        <f>SUM(D22:D22)</f>
        <v>1000000</v>
      </c>
      <c r="E23" s="39">
        <f>SUM(E22:E22)</f>
        <v>69808.219178082189</v>
      </c>
      <c r="F23" s="39">
        <f>SUM(F22:F22)</f>
        <v>1069808.2191780822</v>
      </c>
      <c r="G23" s="40"/>
      <c r="H23" s="41">
        <f>SUM(H22:H22)</f>
        <v>1</v>
      </c>
      <c r="I23" s="42"/>
      <c r="J23" s="43"/>
      <c r="K23" s="98"/>
      <c r="L23" s="98">
        <f>SUM(L22:L22)</f>
        <v>1024707.0717902635</v>
      </c>
      <c r="M23" s="99">
        <f>SUM(M22:M22)</f>
        <v>176867.24800763454</v>
      </c>
      <c r="Q23" s="35"/>
    </row>
    <row r="24" spans="2:18" ht="18" customHeight="1" x14ac:dyDescent="0.25">
      <c r="C24" s="44"/>
      <c r="D24" s="5"/>
      <c r="K24" s="45" t="s">
        <v>2</v>
      </c>
      <c r="L24" s="46"/>
      <c r="M24" s="47">
        <f>+M23/L23</f>
        <v>0.17260273972602741</v>
      </c>
      <c r="Q24" s="48"/>
    </row>
    <row r="25" spans="2:18" ht="18" customHeight="1" x14ac:dyDescent="0.25">
      <c r="C25" s="44"/>
      <c r="D25" s="5"/>
      <c r="K25" s="45" t="s">
        <v>0</v>
      </c>
      <c r="L25" s="46"/>
      <c r="M25" s="50">
        <f>XIRR(K21:K22,J21:J22)</f>
        <v>0.28344473242759705</v>
      </c>
    </row>
    <row r="26" spans="2:18" ht="15" customHeight="1" x14ac:dyDescent="0.25">
      <c r="C26" s="49"/>
      <c r="D26" s="5"/>
      <c r="E26" s="23"/>
    </row>
    <row r="27" spans="2:18" ht="15" customHeight="1" x14ac:dyDescent="0.25">
      <c r="B27" s="148" t="s">
        <v>15</v>
      </c>
      <c r="C27" s="148"/>
      <c r="D27" s="148"/>
      <c r="E27" s="148"/>
      <c r="F27" s="148"/>
      <c r="G27" s="148"/>
      <c r="H27" s="148"/>
      <c r="I27" s="148"/>
      <c r="J27" s="148"/>
      <c r="K27" s="148"/>
      <c r="L27" s="148"/>
      <c r="M27" s="148"/>
    </row>
    <row r="28" spans="2:18" x14ac:dyDescent="0.25">
      <c r="B28" s="148"/>
      <c r="C28" s="148"/>
      <c r="D28" s="148"/>
      <c r="E28" s="148"/>
      <c r="F28" s="148"/>
      <c r="G28" s="148"/>
      <c r="H28" s="148"/>
      <c r="I28" s="148"/>
      <c r="J28" s="148"/>
      <c r="K28" s="148"/>
      <c r="L28" s="148"/>
      <c r="M28" s="148"/>
    </row>
    <row r="29" spans="2:18" x14ac:dyDescent="0.25">
      <c r="B29" s="148"/>
      <c r="C29" s="148"/>
      <c r="D29" s="148"/>
      <c r="E29" s="148"/>
      <c r="F29" s="148"/>
      <c r="G29" s="148"/>
      <c r="H29" s="148"/>
      <c r="I29" s="148"/>
      <c r="J29" s="148"/>
      <c r="K29" s="148"/>
      <c r="L29" s="148"/>
      <c r="M29" s="148"/>
    </row>
    <row r="30" spans="2:18" x14ac:dyDescent="0.25">
      <c r="B30" s="148"/>
      <c r="C30" s="148"/>
      <c r="D30" s="148"/>
      <c r="E30" s="148"/>
      <c r="F30" s="148"/>
      <c r="G30" s="148"/>
      <c r="H30" s="148"/>
      <c r="I30" s="148"/>
      <c r="J30" s="148"/>
      <c r="K30" s="148"/>
      <c r="L30" s="148"/>
      <c r="M30" s="148"/>
    </row>
    <row r="31" spans="2:18" ht="15" customHeight="1" x14ac:dyDescent="0.25">
      <c r="B31" s="148" t="s">
        <v>16</v>
      </c>
      <c r="C31" s="148"/>
      <c r="D31" s="148"/>
      <c r="E31" s="148"/>
      <c r="F31" s="148"/>
      <c r="G31" s="148"/>
      <c r="H31" s="148"/>
      <c r="I31" s="148"/>
      <c r="J31" s="148"/>
      <c r="K31" s="148"/>
      <c r="L31" s="148"/>
      <c r="M31" s="148"/>
    </row>
    <row r="32" spans="2:18" x14ac:dyDescent="0.25">
      <c r="B32" s="148"/>
      <c r="C32" s="148"/>
      <c r="D32" s="148"/>
      <c r="E32" s="148"/>
      <c r="F32" s="148"/>
      <c r="G32" s="148"/>
      <c r="H32" s="148"/>
      <c r="I32" s="148"/>
      <c r="J32" s="148"/>
      <c r="K32" s="148"/>
      <c r="L32" s="148"/>
      <c r="M32" s="148"/>
    </row>
    <row r="33" spans="2:13" x14ac:dyDescent="0.25">
      <c r="B33" s="148"/>
      <c r="C33" s="148"/>
      <c r="D33" s="148"/>
      <c r="E33" s="148"/>
      <c r="F33" s="148"/>
      <c r="G33" s="148"/>
      <c r="H33" s="148"/>
      <c r="I33" s="148"/>
      <c r="J33" s="148"/>
      <c r="K33" s="148"/>
      <c r="L33" s="148"/>
      <c r="M33" s="148"/>
    </row>
    <row r="34" spans="2:13" x14ac:dyDescent="0.25">
      <c r="B34" s="148"/>
      <c r="C34" s="148"/>
      <c r="D34" s="148"/>
      <c r="E34" s="148"/>
      <c r="F34" s="148"/>
      <c r="G34" s="148"/>
      <c r="H34" s="148"/>
      <c r="I34" s="148"/>
      <c r="J34" s="148"/>
      <c r="K34" s="148"/>
      <c r="L34" s="148"/>
      <c r="M34" s="148"/>
    </row>
    <row r="35" spans="2:13" x14ac:dyDescent="0.25">
      <c r="B35" s="148"/>
      <c r="C35" s="148"/>
      <c r="D35" s="148"/>
      <c r="E35" s="148"/>
      <c r="F35" s="148"/>
      <c r="G35" s="148"/>
      <c r="H35" s="148"/>
      <c r="I35" s="148"/>
      <c r="J35" s="148"/>
      <c r="K35" s="148"/>
      <c r="L35" s="148"/>
      <c r="M35" s="148"/>
    </row>
    <row r="36" spans="2:13" x14ac:dyDescent="0.25">
      <c r="B36" s="148"/>
      <c r="C36" s="148"/>
      <c r="D36" s="148"/>
      <c r="E36" s="148"/>
      <c r="F36" s="148"/>
      <c r="G36" s="148"/>
      <c r="H36" s="148"/>
      <c r="I36" s="148"/>
      <c r="J36" s="148"/>
      <c r="K36" s="148"/>
      <c r="L36" s="148"/>
      <c r="M36" s="148"/>
    </row>
    <row r="37" spans="2:13" x14ac:dyDescent="0.25">
      <c r="D37" s="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sheetData>
  <sheetProtection sheet="1" objects="1" scenarios="1" selectLockedCells="1"/>
  <mergeCells count="6">
    <mergeCell ref="B31:M36"/>
    <mergeCell ref="O7:S12"/>
    <mergeCell ref="B12:C12"/>
    <mergeCell ref="B20:H20"/>
    <mergeCell ref="J20:M20"/>
    <mergeCell ref="B27:M3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FB992-6434-417E-A363-03E1796C9711}">
  <dimension ref="B1:S248"/>
  <sheetViews>
    <sheetView showGridLines="0" topLeftCell="A3"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20.710937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3" width="12.570312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1"/>
      <c r="H6" s="51"/>
      <c r="I6" s="51"/>
      <c r="J6" s="51"/>
      <c r="K6" s="51"/>
      <c r="L6" s="51"/>
      <c r="M6" s="51"/>
    </row>
    <row r="7" spans="2:19" ht="15" customHeight="1" x14ac:dyDescent="0.25">
      <c r="E7" s="58"/>
      <c r="F7" s="58"/>
      <c r="G7" s="58"/>
      <c r="H7" s="58"/>
      <c r="I7" s="58"/>
      <c r="J7" s="58"/>
      <c r="K7" s="58"/>
      <c r="L7" s="58"/>
      <c r="M7" s="58"/>
      <c r="O7" s="149"/>
      <c r="P7" s="149"/>
      <c r="Q7" s="149"/>
      <c r="R7" s="149"/>
      <c r="S7" s="149"/>
    </row>
    <row r="8" spans="2:19" ht="15" customHeight="1" x14ac:dyDescent="0.25">
      <c r="E8" s="58"/>
      <c r="F8" s="58"/>
      <c r="G8" s="58"/>
      <c r="H8" s="58"/>
      <c r="I8" s="58"/>
      <c r="J8" s="58"/>
      <c r="K8" s="58"/>
      <c r="L8" s="58"/>
      <c r="M8" s="58"/>
      <c r="O8" s="149"/>
      <c r="P8" s="149"/>
      <c r="Q8" s="149"/>
      <c r="R8" s="149"/>
      <c r="S8" s="149"/>
    </row>
    <row r="9" spans="2:19" ht="18.75" customHeight="1" x14ac:dyDescent="0.35">
      <c r="E9" s="58"/>
      <c r="F9" s="58"/>
      <c r="G9" s="59"/>
      <c r="I9" s="58"/>
      <c r="J9" s="58"/>
      <c r="K9" s="58"/>
      <c r="L9" s="58"/>
      <c r="M9" s="58"/>
      <c r="O9" s="149"/>
      <c r="P9" s="149"/>
      <c r="Q9" s="149"/>
      <c r="R9" s="149"/>
      <c r="S9" s="149"/>
    </row>
    <row r="10" spans="2:19" ht="26.25" customHeight="1" x14ac:dyDescent="0.35">
      <c r="E10" s="58"/>
      <c r="G10" s="59"/>
      <c r="H10" s="59"/>
      <c r="I10" s="59"/>
      <c r="J10" s="59"/>
      <c r="L10" s="58"/>
      <c r="M10" s="58"/>
      <c r="O10" s="149"/>
      <c r="P10" s="149"/>
      <c r="Q10" s="149"/>
      <c r="R10" s="149"/>
      <c r="S10" s="149"/>
    </row>
    <row r="11" spans="2:19" ht="21" customHeight="1" x14ac:dyDescent="0.35">
      <c r="E11" s="58"/>
      <c r="F11" s="58"/>
      <c r="G11" s="62"/>
      <c r="H11" s="62"/>
      <c r="I11" s="62"/>
      <c r="J11" s="62"/>
      <c r="L11" s="58"/>
      <c r="M11" s="58"/>
      <c r="O11" s="149"/>
      <c r="P11" s="149"/>
      <c r="Q11" s="149"/>
      <c r="R11" s="149"/>
      <c r="S11" s="149"/>
    </row>
    <row r="12" spans="2:19" ht="18" customHeight="1" x14ac:dyDescent="0.25">
      <c r="B12" s="150" t="str">
        <f>+B19</f>
        <v>Letras del Tesoro Clase 9</v>
      </c>
      <c r="C12" s="151"/>
      <c r="D12" s="137">
        <v>1000000</v>
      </c>
      <c r="E12" s="6"/>
      <c r="I12" s="51"/>
      <c r="J12" s="51"/>
      <c r="K12" s="51"/>
      <c r="L12" s="51"/>
      <c r="M12" s="51"/>
      <c r="O12" s="149"/>
      <c r="P12" s="149"/>
      <c r="Q12" s="149"/>
      <c r="R12" s="149"/>
      <c r="S12" s="149"/>
    </row>
    <row r="13" spans="2:19" ht="15" customHeight="1" x14ac:dyDescent="0.25">
      <c r="B13" s="63" t="s">
        <v>53</v>
      </c>
      <c r="C13" s="131"/>
      <c r="D13" s="129">
        <f>+Resumen!I18</f>
        <v>0.26</v>
      </c>
      <c r="E13" s="6"/>
      <c r="F13" s="10" t="s">
        <v>0</v>
      </c>
      <c r="G13" s="11"/>
      <c r="H13" s="12">
        <f>M24</f>
        <v>0.28649373650550836</v>
      </c>
      <c r="J13" s="55"/>
      <c r="K13" s="51"/>
      <c r="L13" s="8"/>
    </row>
    <row r="14" spans="2:19" ht="15" customHeight="1" x14ac:dyDescent="0.25">
      <c r="B14" s="15" t="s">
        <v>23</v>
      </c>
      <c r="C14" s="16"/>
      <c r="D14" s="130">
        <v>1</v>
      </c>
      <c r="E14" s="6"/>
      <c r="F14" s="18" t="s">
        <v>12</v>
      </c>
      <c r="G14" s="19"/>
      <c r="H14" s="20">
        <f>+((1+H13)^(D15/365)-1)/D15*365</f>
        <v>0.2600000038149341</v>
      </c>
      <c r="J14" s="106">
        <v>1</v>
      </c>
      <c r="K14" s="51"/>
      <c r="L14" s="8"/>
    </row>
    <row r="15" spans="2:19" ht="15" customHeight="1" x14ac:dyDescent="0.25">
      <c r="B15" s="15" t="s">
        <v>18</v>
      </c>
      <c r="C15" s="16"/>
      <c r="D15" s="56">
        <f>+Resumen!I15</f>
        <v>91</v>
      </c>
      <c r="E15" s="6"/>
      <c r="F15" s="21" t="s">
        <v>2</v>
      </c>
      <c r="G15" s="6"/>
      <c r="H15" s="22">
        <f>+M23</f>
        <v>0.24931506849315069</v>
      </c>
      <c r="J15" s="107"/>
      <c r="K15" s="51"/>
      <c r="L15" s="8"/>
    </row>
    <row r="16" spans="2:19" ht="15" customHeight="1" x14ac:dyDescent="0.25">
      <c r="B16" s="15" t="s">
        <v>1</v>
      </c>
      <c r="C16" s="16"/>
      <c r="D16" s="17">
        <v>365</v>
      </c>
      <c r="E16" s="9"/>
      <c r="F16" s="21" t="s">
        <v>3</v>
      </c>
      <c r="G16" s="6"/>
      <c r="H16" s="22">
        <f>+H15*12</f>
        <v>2.9917808219178084</v>
      </c>
      <c r="I16" s="7"/>
      <c r="J16" s="105"/>
      <c r="K16" s="51"/>
      <c r="L16" s="13"/>
      <c r="M16" s="14"/>
    </row>
    <row r="17" spans="2:18" ht="15" customHeight="1" x14ac:dyDescent="0.25">
      <c r="B17" s="67" t="s">
        <v>54</v>
      </c>
      <c r="C17" s="24"/>
      <c r="D17" s="68">
        <f>+Resumen!I12</f>
        <v>46220</v>
      </c>
      <c r="E17" s="9"/>
      <c r="F17" s="25" t="s">
        <v>11</v>
      </c>
      <c r="G17" s="26"/>
      <c r="H17" s="27">
        <f>H16/(1+H13)</f>
        <v>2.3255308106235764</v>
      </c>
      <c r="I17" s="7"/>
      <c r="J17" s="55"/>
      <c r="K17" s="51"/>
      <c r="L17" s="13"/>
      <c r="M17" s="14"/>
    </row>
    <row r="18" spans="2:18" ht="15" customHeight="1" x14ac:dyDescent="0.25">
      <c r="E18" s="9"/>
      <c r="I18" s="7"/>
      <c r="J18" s="57"/>
      <c r="K18" s="51"/>
      <c r="L18" s="13"/>
      <c r="M18" s="14"/>
    </row>
    <row r="19" spans="2:18" ht="18" customHeight="1" x14ac:dyDescent="0.25">
      <c r="B19" s="152" t="s">
        <v>64</v>
      </c>
      <c r="C19" s="153"/>
      <c r="D19" s="153"/>
      <c r="E19" s="153"/>
      <c r="F19" s="153"/>
      <c r="G19" s="153"/>
      <c r="H19" s="154"/>
      <c r="J19" s="152" t="s">
        <v>13</v>
      </c>
      <c r="K19" s="153"/>
      <c r="L19" s="153"/>
      <c r="M19" s="153"/>
    </row>
    <row r="20" spans="2:18" ht="30.75" customHeight="1" x14ac:dyDescent="0.25">
      <c r="B20" s="28" t="s">
        <v>4</v>
      </c>
      <c r="C20" s="29" t="s">
        <v>14</v>
      </c>
      <c r="D20" s="30" t="s">
        <v>5</v>
      </c>
      <c r="E20" s="30" t="s">
        <v>6</v>
      </c>
      <c r="F20" s="29" t="s">
        <v>7</v>
      </c>
      <c r="G20" s="30" t="s">
        <v>8</v>
      </c>
      <c r="H20" s="31" t="s">
        <v>9</v>
      </c>
      <c r="I20" s="32"/>
      <c r="J20" s="61">
        <f>+D17</f>
        <v>46220</v>
      </c>
      <c r="K20" s="143">
        <f>-D12*D14</f>
        <v>-1000000</v>
      </c>
      <c r="L20" s="101" t="s">
        <v>10</v>
      </c>
      <c r="M20" s="102" t="s">
        <v>17</v>
      </c>
      <c r="O20" s="73">
        <v>0</v>
      </c>
      <c r="P20" s="1">
        <v>0</v>
      </c>
    </row>
    <row r="21" spans="2:18" ht="18" customHeight="1" x14ac:dyDescent="0.25">
      <c r="B21" s="53">
        <v>1</v>
      </c>
      <c r="C21" s="54">
        <f>+D17+D15</f>
        <v>46311</v>
      </c>
      <c r="D21" s="36">
        <f>+H21*$D$12</f>
        <v>1000000</v>
      </c>
      <c r="E21" s="36">
        <f>D12*$D$13/$D$16*(C21-D17)</f>
        <v>64821.917808219179</v>
      </c>
      <c r="F21" s="36">
        <f>+E21+D21</f>
        <v>1064821.9178082191</v>
      </c>
      <c r="G21" s="36">
        <f>+D12-D21</f>
        <v>0</v>
      </c>
      <c r="H21" s="37">
        <v>1</v>
      </c>
      <c r="I21" s="33"/>
      <c r="J21" s="34">
        <f>+WORKDAY(C21-1,1,Feriados!$A$2:$A$163)</f>
        <v>46311</v>
      </c>
      <c r="K21" s="138">
        <f>+F21</f>
        <v>1064821.9178082191</v>
      </c>
      <c r="L21" s="138">
        <f>+K21/((1+$H$13)^((J21-$J$20)/$D$16))</f>
        <v>999999.99910677958</v>
      </c>
      <c r="M21" s="139">
        <f>+L21*((J21-$J$20)/D$16)</f>
        <v>249315.06827045738</v>
      </c>
      <c r="O21" s="74">
        <f>+K21</f>
        <v>1064821.9178082191</v>
      </c>
      <c r="P21" s="35">
        <f>+K21</f>
        <v>1064821.9178082191</v>
      </c>
      <c r="Q21" s="35"/>
      <c r="R21" s="52"/>
    </row>
    <row r="22" spans="2:18" ht="18" customHeight="1" x14ac:dyDescent="0.25">
      <c r="B22" s="38"/>
      <c r="C22" s="38"/>
      <c r="D22" s="39">
        <f>SUM(D21:D21)</f>
        <v>1000000</v>
      </c>
      <c r="E22" s="39">
        <f>SUM(E21:E21)</f>
        <v>64821.917808219179</v>
      </c>
      <c r="F22" s="39">
        <f>SUM(F21:F21)</f>
        <v>1064821.9178082191</v>
      </c>
      <c r="G22" s="40"/>
      <c r="H22" s="41">
        <f>SUM(H21:H21)</f>
        <v>1</v>
      </c>
      <c r="I22" s="42"/>
      <c r="J22" s="43"/>
      <c r="K22" s="98"/>
      <c r="L22" s="141">
        <f>SUM(L21:L21)</f>
        <v>999999.99910677958</v>
      </c>
      <c r="M22" s="99">
        <f>SUM(M21:M21)</f>
        <v>249315.06827045738</v>
      </c>
      <c r="Q22" s="35"/>
    </row>
    <row r="23" spans="2:18" ht="18" customHeight="1" x14ac:dyDescent="0.25">
      <c r="C23" s="44"/>
      <c r="D23" s="5"/>
      <c r="K23" s="45" t="s">
        <v>2</v>
      </c>
      <c r="L23" s="46"/>
      <c r="M23" s="47">
        <f>+M22/L22</f>
        <v>0.24931506849315069</v>
      </c>
      <c r="Q23" s="48"/>
    </row>
    <row r="24" spans="2:18" ht="18" customHeight="1" x14ac:dyDescent="0.25">
      <c r="C24" s="44"/>
      <c r="D24" s="5"/>
      <c r="K24" s="45" t="s">
        <v>0</v>
      </c>
      <c r="L24" s="46"/>
      <c r="M24" s="50">
        <f>XIRR(K20:K21,J20:J21)</f>
        <v>0.28649373650550836</v>
      </c>
    </row>
    <row r="25" spans="2:18" ht="15" customHeight="1" x14ac:dyDescent="0.25">
      <c r="C25" s="49"/>
      <c r="D25" s="5"/>
      <c r="E25" s="23"/>
    </row>
    <row r="26" spans="2:18" ht="15" customHeight="1" x14ac:dyDescent="0.25">
      <c r="B26" s="148" t="s">
        <v>15</v>
      </c>
      <c r="C26" s="148"/>
      <c r="D26" s="148"/>
      <c r="E26" s="148"/>
      <c r="F26" s="148"/>
      <c r="G26" s="148"/>
      <c r="H26" s="148"/>
      <c r="I26" s="148"/>
      <c r="J26" s="148"/>
      <c r="K26" s="148"/>
      <c r="L26" s="148"/>
      <c r="M26" s="148"/>
    </row>
    <row r="27" spans="2:18" x14ac:dyDescent="0.25">
      <c r="B27" s="148"/>
      <c r="C27" s="148"/>
      <c r="D27" s="148"/>
      <c r="E27" s="148"/>
      <c r="F27" s="148"/>
      <c r="G27" s="148"/>
      <c r="H27" s="148"/>
      <c r="I27" s="148"/>
      <c r="J27" s="148"/>
      <c r="K27" s="148"/>
      <c r="L27" s="148"/>
      <c r="M27" s="148"/>
    </row>
    <row r="28" spans="2:18" x14ac:dyDescent="0.25">
      <c r="B28" s="148"/>
      <c r="C28" s="148"/>
      <c r="D28" s="148"/>
      <c r="E28" s="148"/>
      <c r="F28" s="148"/>
      <c r="G28" s="148"/>
      <c r="H28" s="148"/>
      <c r="I28" s="148"/>
      <c r="J28" s="148"/>
      <c r="K28" s="148"/>
      <c r="L28" s="148"/>
      <c r="M28" s="148"/>
    </row>
    <row r="29" spans="2:18" x14ac:dyDescent="0.25">
      <c r="B29" s="148"/>
      <c r="C29" s="148"/>
      <c r="D29" s="148"/>
      <c r="E29" s="148"/>
      <c r="F29" s="148"/>
      <c r="G29" s="148"/>
      <c r="H29" s="148"/>
      <c r="I29" s="148"/>
      <c r="J29" s="148"/>
      <c r="K29" s="148"/>
      <c r="L29" s="148"/>
      <c r="M29" s="148"/>
    </row>
    <row r="30" spans="2:18" ht="15" customHeight="1" x14ac:dyDescent="0.25">
      <c r="B30" s="148" t="s">
        <v>16</v>
      </c>
      <c r="C30" s="148"/>
      <c r="D30" s="148"/>
      <c r="E30" s="148"/>
      <c r="F30" s="148"/>
      <c r="G30" s="148"/>
      <c r="H30" s="148"/>
      <c r="I30" s="148"/>
      <c r="J30" s="148"/>
      <c r="K30" s="148"/>
      <c r="L30" s="148"/>
      <c r="M30" s="148"/>
    </row>
    <row r="31" spans="2:18" x14ac:dyDescent="0.25">
      <c r="B31" s="148"/>
      <c r="C31" s="148"/>
      <c r="D31" s="148"/>
      <c r="E31" s="148"/>
      <c r="F31" s="148"/>
      <c r="G31" s="148"/>
      <c r="H31" s="148"/>
      <c r="I31" s="148"/>
      <c r="J31" s="148"/>
      <c r="K31" s="148"/>
      <c r="L31" s="148"/>
      <c r="M31" s="148"/>
    </row>
    <row r="32" spans="2:18" x14ac:dyDescent="0.25">
      <c r="B32" s="148"/>
      <c r="C32" s="148"/>
      <c r="D32" s="148"/>
      <c r="E32" s="148"/>
      <c r="F32" s="148"/>
      <c r="G32" s="148"/>
      <c r="H32" s="148"/>
      <c r="I32" s="148"/>
      <c r="J32" s="148"/>
      <c r="K32" s="148"/>
      <c r="L32" s="148"/>
      <c r="M32" s="148"/>
    </row>
    <row r="33" spans="2:13" x14ac:dyDescent="0.25">
      <c r="B33" s="148"/>
      <c r="C33" s="148"/>
      <c r="D33" s="148"/>
      <c r="E33" s="148"/>
      <c r="F33" s="148"/>
      <c r="G33" s="148"/>
      <c r="H33" s="148"/>
      <c r="I33" s="148"/>
      <c r="J33" s="148"/>
      <c r="K33" s="148"/>
      <c r="L33" s="148"/>
      <c r="M33" s="148"/>
    </row>
    <row r="34" spans="2:13" x14ac:dyDescent="0.25">
      <c r="B34" s="148"/>
      <c r="C34" s="148"/>
      <c r="D34" s="148"/>
      <c r="E34" s="148"/>
      <c r="F34" s="148"/>
      <c r="G34" s="148"/>
      <c r="H34" s="148"/>
      <c r="I34" s="148"/>
      <c r="J34" s="148"/>
      <c r="K34" s="148"/>
      <c r="L34" s="148"/>
      <c r="M34" s="148"/>
    </row>
    <row r="35" spans="2:13" x14ac:dyDescent="0.25">
      <c r="B35" s="148"/>
      <c r="C35" s="148"/>
      <c r="D35" s="148"/>
      <c r="E35" s="148"/>
      <c r="F35" s="148"/>
      <c r="G35" s="148"/>
      <c r="H35" s="148"/>
      <c r="I35" s="148"/>
      <c r="J35" s="148"/>
      <c r="K35" s="148"/>
      <c r="L35" s="148"/>
      <c r="M35" s="148"/>
    </row>
    <row r="36" spans="2:13" x14ac:dyDescent="0.25">
      <c r="D36" s="5"/>
    </row>
    <row r="37" spans="2:13" x14ac:dyDescent="0.25">
      <c r="D37" s="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sheetData>
  <sheetProtection sheet="1" objects="1" scenarios="1" selectLockedCells="1"/>
  <mergeCells count="6">
    <mergeCell ref="B30:M35"/>
    <mergeCell ref="O7:S12"/>
    <mergeCell ref="B12:C12"/>
    <mergeCell ref="B19:H19"/>
    <mergeCell ref="J19:M19"/>
    <mergeCell ref="B26:M2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ED584-48D0-4F92-9107-CFCAAFCDA6ED}">
  <dimension ref="B1:S250"/>
  <sheetViews>
    <sheetView showGridLines="0" topLeftCell="A5"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21.4257812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3" width="12.570312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1"/>
      <c r="H6" s="51"/>
      <c r="I6" s="51"/>
      <c r="J6" s="51"/>
      <c r="K6" s="51"/>
      <c r="L6" s="51"/>
      <c r="M6" s="51"/>
    </row>
    <row r="7" spans="2:19" ht="15" customHeight="1" x14ac:dyDescent="0.25">
      <c r="E7" s="58"/>
      <c r="F7" s="58"/>
      <c r="G7" s="58"/>
      <c r="H7" s="58"/>
      <c r="I7" s="58"/>
      <c r="J7" s="58"/>
      <c r="K7" s="58"/>
      <c r="L7" s="58"/>
      <c r="M7" s="58"/>
      <c r="O7" s="149"/>
      <c r="P7" s="149"/>
      <c r="Q7" s="149"/>
      <c r="R7" s="149"/>
      <c r="S7" s="149"/>
    </row>
    <row r="8" spans="2:19" ht="15" customHeight="1" x14ac:dyDescent="0.25">
      <c r="E8" s="58"/>
      <c r="F8" s="58"/>
      <c r="G8" s="58"/>
      <c r="H8" s="58"/>
      <c r="I8" s="58"/>
      <c r="J8" s="58"/>
      <c r="K8" s="58"/>
      <c r="L8" s="58"/>
      <c r="M8" s="58"/>
      <c r="O8" s="149"/>
      <c r="P8" s="149"/>
      <c r="Q8" s="149"/>
      <c r="R8" s="149"/>
      <c r="S8" s="149"/>
    </row>
    <row r="9" spans="2:19" ht="18.75" customHeight="1" x14ac:dyDescent="0.35">
      <c r="E9" s="58"/>
      <c r="F9" s="58"/>
      <c r="G9" s="59"/>
      <c r="I9" s="58"/>
      <c r="J9" s="58"/>
      <c r="K9" s="58"/>
      <c r="L9" s="58"/>
      <c r="M9" s="58"/>
      <c r="O9" s="149"/>
      <c r="P9" s="149"/>
      <c r="Q9" s="149"/>
      <c r="R9" s="149"/>
      <c r="S9" s="149"/>
    </row>
    <row r="10" spans="2:19" ht="26.25" customHeight="1" x14ac:dyDescent="0.35">
      <c r="E10" s="58"/>
      <c r="G10" s="59"/>
      <c r="H10" s="59"/>
      <c r="I10" s="59"/>
      <c r="J10" s="59"/>
      <c r="L10" s="58"/>
      <c r="M10" s="58"/>
      <c r="O10" s="149"/>
      <c r="P10" s="149"/>
      <c r="Q10" s="149"/>
      <c r="R10" s="149"/>
      <c r="S10" s="149"/>
    </row>
    <row r="11" spans="2:19" ht="21" customHeight="1" x14ac:dyDescent="0.35">
      <c r="E11" s="58"/>
      <c r="F11" s="58"/>
      <c r="G11" s="62"/>
      <c r="H11" s="62"/>
      <c r="I11" s="62"/>
      <c r="J11" s="62"/>
      <c r="L11" s="58"/>
      <c r="M11" s="58"/>
      <c r="O11" s="149"/>
      <c r="P11" s="149"/>
      <c r="Q11" s="149"/>
      <c r="R11" s="149"/>
      <c r="S11" s="149"/>
    </row>
    <row r="12" spans="2:19" ht="18" customHeight="1" x14ac:dyDescent="0.25">
      <c r="B12" s="150" t="str">
        <f>+B21</f>
        <v>Letras Clase 10</v>
      </c>
      <c r="C12" s="151"/>
      <c r="D12" s="137">
        <v>1000000</v>
      </c>
      <c r="E12" s="6"/>
      <c r="I12" s="51"/>
      <c r="J12" s="51"/>
      <c r="K12" s="51"/>
      <c r="L12" s="51"/>
      <c r="M12" s="51"/>
      <c r="O12" s="149"/>
      <c r="P12" s="149"/>
      <c r="Q12" s="149"/>
      <c r="R12" s="149"/>
      <c r="S12" s="149"/>
    </row>
    <row r="13" spans="2:19" ht="15" customHeight="1" x14ac:dyDescent="0.25">
      <c r="B13" s="63" t="s">
        <v>50</v>
      </c>
      <c r="C13" s="131"/>
      <c r="D13" s="129">
        <f>+Resumen!L18</f>
        <v>0.06</v>
      </c>
      <c r="E13" s="6"/>
      <c r="F13" s="19"/>
      <c r="G13" s="19"/>
      <c r="H13" s="134"/>
      <c r="J13" s="55"/>
      <c r="K13" s="51"/>
      <c r="L13" s="8"/>
    </row>
    <row r="14" spans="2:19" ht="15" customHeight="1" x14ac:dyDescent="0.25">
      <c r="B14" s="15" t="s">
        <v>55</v>
      </c>
      <c r="C14" s="16"/>
      <c r="D14" s="71">
        <f>+Resumen!L24</f>
        <v>0.22625000000000001</v>
      </c>
      <c r="E14" s="6"/>
      <c r="F14" s="19"/>
      <c r="G14" s="19"/>
      <c r="H14" s="134"/>
      <c r="J14" s="55"/>
      <c r="K14" s="51"/>
      <c r="L14" s="8"/>
    </row>
    <row r="15" spans="2:19" ht="15" customHeight="1" x14ac:dyDescent="0.25">
      <c r="B15" s="15" t="s">
        <v>23</v>
      </c>
      <c r="C15" s="16"/>
      <c r="D15" s="130">
        <v>1</v>
      </c>
      <c r="E15" s="6"/>
      <c r="F15" s="10" t="s">
        <v>0</v>
      </c>
      <c r="G15" s="11"/>
      <c r="H15" s="12">
        <f>+M26</f>
        <v>0.30679607987403867</v>
      </c>
      <c r="J15" s="55"/>
      <c r="K15" s="51"/>
      <c r="L15" s="8"/>
    </row>
    <row r="16" spans="2:19" ht="15" customHeight="1" x14ac:dyDescent="0.25">
      <c r="B16" s="132" t="s">
        <v>30</v>
      </c>
      <c r="D16" s="133">
        <f>+D13+Resumen!L24</f>
        <v>0.28625</v>
      </c>
      <c r="E16" s="6"/>
      <c r="F16" s="18" t="s">
        <v>12</v>
      </c>
      <c r="G16" s="19"/>
      <c r="H16" s="20">
        <f>+((1+H15)^(D17/365)-1)/D17*365</f>
        <v>0.28625000202659395</v>
      </c>
      <c r="J16" s="104"/>
      <c r="K16" s="51"/>
      <c r="L16" s="8"/>
    </row>
    <row r="17" spans="2:18" ht="15" customHeight="1" x14ac:dyDescent="0.25">
      <c r="B17" s="15" t="s">
        <v>27</v>
      </c>
      <c r="C17" s="16"/>
      <c r="D17" s="56">
        <v>182</v>
      </c>
      <c r="E17" s="6"/>
      <c r="F17" s="21" t="s">
        <v>2</v>
      </c>
      <c r="G17" s="6"/>
      <c r="H17" s="22">
        <f>+M25</f>
        <v>0.49863013698630138</v>
      </c>
      <c r="J17" s="75"/>
      <c r="K17" s="51"/>
      <c r="L17" s="8"/>
    </row>
    <row r="18" spans="2:18" ht="15" customHeight="1" x14ac:dyDescent="0.25">
      <c r="B18" s="15" t="s">
        <v>1</v>
      </c>
      <c r="C18" s="16"/>
      <c r="D18" s="17">
        <v>365</v>
      </c>
      <c r="E18" s="9"/>
      <c r="F18" s="21" t="s">
        <v>3</v>
      </c>
      <c r="G18" s="6"/>
      <c r="H18" s="22">
        <f>+H17*12</f>
        <v>5.9835616438356167</v>
      </c>
      <c r="I18" s="7"/>
      <c r="J18" s="76"/>
      <c r="K18" s="51"/>
      <c r="L18" s="13"/>
      <c r="M18" s="14"/>
    </row>
    <row r="19" spans="2:18" ht="15" customHeight="1" x14ac:dyDescent="0.25">
      <c r="B19" s="67" t="s">
        <v>54</v>
      </c>
      <c r="C19" s="24"/>
      <c r="D19" s="68">
        <f>+Resumen!L12</f>
        <v>46220</v>
      </c>
      <c r="E19" s="9"/>
      <c r="F19" s="25" t="s">
        <v>11</v>
      </c>
      <c r="G19" s="26"/>
      <c r="H19" s="27">
        <f>H18/(1+H13)</f>
        <v>5.9835616438356167</v>
      </c>
      <c r="I19" s="7"/>
      <c r="J19" s="55"/>
      <c r="K19" s="51"/>
      <c r="L19" s="13"/>
      <c r="M19" s="14"/>
    </row>
    <row r="20" spans="2:18" ht="15" customHeight="1" x14ac:dyDescent="0.25">
      <c r="E20" s="9"/>
      <c r="I20" s="7"/>
      <c r="J20" s="57"/>
      <c r="K20" s="51"/>
      <c r="L20" s="13"/>
      <c r="M20" s="14"/>
    </row>
    <row r="21" spans="2:18" ht="18" customHeight="1" x14ac:dyDescent="0.25">
      <c r="B21" s="152" t="s">
        <v>65</v>
      </c>
      <c r="C21" s="153"/>
      <c r="D21" s="153"/>
      <c r="E21" s="153"/>
      <c r="F21" s="153"/>
      <c r="G21" s="153"/>
      <c r="H21" s="154"/>
      <c r="J21" s="152" t="s">
        <v>13</v>
      </c>
      <c r="K21" s="153"/>
      <c r="L21" s="153"/>
      <c r="M21" s="153"/>
    </row>
    <row r="22" spans="2:18" ht="30.75" customHeight="1" x14ac:dyDescent="0.25">
      <c r="B22" s="28" t="s">
        <v>4</v>
      </c>
      <c r="C22" s="29" t="s">
        <v>14</v>
      </c>
      <c r="D22" s="30" t="s">
        <v>5</v>
      </c>
      <c r="E22" s="30" t="s">
        <v>6</v>
      </c>
      <c r="F22" s="29" t="s">
        <v>7</v>
      </c>
      <c r="G22" s="30" t="s">
        <v>8</v>
      </c>
      <c r="H22" s="31" t="s">
        <v>9</v>
      </c>
      <c r="I22" s="32"/>
      <c r="J22" s="61">
        <f>+D19</f>
        <v>46220</v>
      </c>
      <c r="K22" s="143">
        <f>-D12*D15</f>
        <v>-1000000</v>
      </c>
      <c r="L22" s="101" t="s">
        <v>10</v>
      </c>
      <c r="M22" s="102" t="s">
        <v>17</v>
      </c>
      <c r="O22" s="73">
        <v>0</v>
      </c>
      <c r="P22" s="1">
        <v>0</v>
      </c>
    </row>
    <row r="23" spans="2:18" ht="18" customHeight="1" x14ac:dyDescent="0.25">
      <c r="B23" s="53">
        <v>1</v>
      </c>
      <c r="C23" s="54">
        <f>+D19+D17</f>
        <v>46402</v>
      </c>
      <c r="D23" s="36">
        <f>+H23*$D$12</f>
        <v>1000000</v>
      </c>
      <c r="E23" s="36">
        <f>D12*$D$16/$D$18*(C23-D19)</f>
        <v>142732.87671232878</v>
      </c>
      <c r="F23" s="36">
        <f>+E23+D23</f>
        <v>1142732.8767123288</v>
      </c>
      <c r="G23" s="36">
        <f>+D12-D23</f>
        <v>0</v>
      </c>
      <c r="H23" s="37">
        <v>1</v>
      </c>
      <c r="I23" s="33"/>
      <c r="J23" s="34">
        <f>+WORKDAY(C23-1,1,Feriados!$A$2:$A$163)</f>
        <v>46402</v>
      </c>
      <c r="K23" s="138">
        <f>+F23</f>
        <v>1142732.8767123288</v>
      </c>
      <c r="L23" s="138">
        <f>+K23/((1+$H$15)^((J23-$J$22)/$D$18))</f>
        <v>999999.99911569816</v>
      </c>
      <c r="M23" s="139">
        <f>+L23*((J23-$J$22)/D$18)</f>
        <v>498630.13654536183</v>
      </c>
      <c r="O23" s="74">
        <f>+K23</f>
        <v>1142732.8767123288</v>
      </c>
      <c r="P23" s="35">
        <f>+K23</f>
        <v>1142732.8767123288</v>
      </c>
      <c r="Q23" s="35"/>
      <c r="R23" s="52"/>
    </row>
    <row r="24" spans="2:18" ht="18" customHeight="1" x14ac:dyDescent="0.25">
      <c r="B24" s="38"/>
      <c r="C24" s="38"/>
      <c r="D24" s="39">
        <f>SUM(D23:D23)</f>
        <v>1000000</v>
      </c>
      <c r="E24" s="39">
        <f>SUM(E23:E23)</f>
        <v>142732.87671232878</v>
      </c>
      <c r="F24" s="39">
        <f>SUM(F23:F23)</f>
        <v>1142732.8767123288</v>
      </c>
      <c r="G24" s="40"/>
      <c r="H24" s="41">
        <f>SUM(H23:H23)</f>
        <v>1</v>
      </c>
      <c r="I24" s="42"/>
      <c r="J24" s="43"/>
      <c r="K24" s="98"/>
      <c r="L24" s="141">
        <f>SUM(L23:L23)</f>
        <v>999999.99911569816</v>
      </c>
      <c r="M24" s="140">
        <f>SUM(M23:M23)</f>
        <v>498630.13654536183</v>
      </c>
      <c r="Q24" s="35"/>
    </row>
    <row r="25" spans="2:18" ht="18" customHeight="1" x14ac:dyDescent="0.25">
      <c r="C25" s="44"/>
      <c r="D25" s="5"/>
      <c r="K25" s="45" t="s">
        <v>2</v>
      </c>
      <c r="L25" s="46"/>
      <c r="M25" s="47">
        <f>+M24/L24</f>
        <v>0.49863013698630138</v>
      </c>
      <c r="Q25" s="48"/>
    </row>
    <row r="26" spans="2:18" ht="18" customHeight="1" x14ac:dyDescent="0.25">
      <c r="C26" s="44"/>
      <c r="D26" s="5"/>
      <c r="K26" s="45" t="s">
        <v>0</v>
      </c>
      <c r="L26" s="46"/>
      <c r="M26" s="50">
        <f>XIRR(K22:K23,J22:J23)</f>
        <v>0.30679607987403867</v>
      </c>
    </row>
    <row r="27" spans="2:18" ht="15" customHeight="1" x14ac:dyDescent="0.25">
      <c r="C27" s="49"/>
      <c r="D27" s="5"/>
      <c r="E27" s="23"/>
    </row>
    <row r="28" spans="2:18" ht="15" customHeight="1" x14ac:dyDescent="0.25">
      <c r="B28" s="148" t="s">
        <v>15</v>
      </c>
      <c r="C28" s="148"/>
      <c r="D28" s="148"/>
      <c r="E28" s="148"/>
      <c r="F28" s="148"/>
      <c r="G28" s="148"/>
      <c r="H28" s="148"/>
      <c r="I28" s="148"/>
      <c r="J28" s="148"/>
      <c r="K28" s="148"/>
      <c r="L28" s="148"/>
      <c r="M28" s="148"/>
    </row>
    <row r="29" spans="2:18" x14ac:dyDescent="0.25">
      <c r="B29" s="148"/>
      <c r="C29" s="148"/>
      <c r="D29" s="148"/>
      <c r="E29" s="148"/>
      <c r="F29" s="148"/>
      <c r="G29" s="148"/>
      <c r="H29" s="148"/>
      <c r="I29" s="148"/>
      <c r="J29" s="148"/>
      <c r="K29" s="148"/>
      <c r="L29" s="148"/>
      <c r="M29" s="148"/>
    </row>
    <row r="30" spans="2:18" x14ac:dyDescent="0.25">
      <c r="B30" s="148"/>
      <c r="C30" s="148"/>
      <c r="D30" s="148"/>
      <c r="E30" s="148"/>
      <c r="F30" s="148"/>
      <c r="G30" s="148"/>
      <c r="H30" s="148"/>
      <c r="I30" s="148"/>
      <c r="J30" s="148"/>
      <c r="K30" s="148"/>
      <c r="L30" s="148"/>
      <c r="M30" s="148"/>
    </row>
    <row r="31" spans="2:18" x14ac:dyDescent="0.25">
      <c r="B31" s="148"/>
      <c r="C31" s="148"/>
      <c r="D31" s="148"/>
      <c r="E31" s="148"/>
      <c r="F31" s="148"/>
      <c r="G31" s="148"/>
      <c r="H31" s="148"/>
      <c r="I31" s="148"/>
      <c r="J31" s="148"/>
      <c r="K31" s="148"/>
      <c r="L31" s="148"/>
      <c r="M31" s="148"/>
    </row>
    <row r="32" spans="2:18" ht="15" customHeight="1" x14ac:dyDescent="0.25">
      <c r="B32" s="148" t="s">
        <v>16</v>
      </c>
      <c r="C32" s="148"/>
      <c r="D32" s="148"/>
      <c r="E32" s="148"/>
      <c r="F32" s="148"/>
      <c r="G32" s="148"/>
      <c r="H32" s="148"/>
      <c r="I32" s="148"/>
      <c r="J32" s="148"/>
      <c r="K32" s="148"/>
      <c r="L32" s="148"/>
      <c r="M32" s="148"/>
    </row>
    <row r="33" spans="2:13" x14ac:dyDescent="0.25">
      <c r="B33" s="148"/>
      <c r="C33" s="148"/>
      <c r="D33" s="148"/>
      <c r="E33" s="148"/>
      <c r="F33" s="148"/>
      <c r="G33" s="148"/>
      <c r="H33" s="148"/>
      <c r="I33" s="148"/>
      <c r="J33" s="148"/>
      <c r="K33" s="148"/>
      <c r="L33" s="148"/>
      <c r="M33" s="148"/>
    </row>
    <row r="34" spans="2:13" x14ac:dyDescent="0.25">
      <c r="B34" s="148"/>
      <c r="C34" s="148"/>
      <c r="D34" s="148"/>
      <c r="E34" s="148"/>
      <c r="F34" s="148"/>
      <c r="G34" s="148"/>
      <c r="H34" s="148"/>
      <c r="I34" s="148"/>
      <c r="J34" s="148"/>
      <c r="K34" s="148"/>
      <c r="L34" s="148"/>
      <c r="M34" s="148"/>
    </row>
    <row r="35" spans="2:13" x14ac:dyDescent="0.25">
      <c r="B35" s="148"/>
      <c r="C35" s="148"/>
      <c r="D35" s="148"/>
      <c r="E35" s="148"/>
      <c r="F35" s="148"/>
      <c r="G35" s="148"/>
      <c r="H35" s="148"/>
      <c r="I35" s="148"/>
      <c r="J35" s="148"/>
      <c r="K35" s="148"/>
      <c r="L35" s="148"/>
      <c r="M35" s="148"/>
    </row>
    <row r="36" spans="2:13" x14ac:dyDescent="0.25">
      <c r="B36" s="148"/>
      <c r="C36" s="148"/>
      <c r="D36" s="148"/>
      <c r="E36" s="148"/>
      <c r="F36" s="148"/>
      <c r="G36" s="148"/>
      <c r="H36" s="148"/>
      <c r="I36" s="148"/>
      <c r="J36" s="148"/>
      <c r="K36" s="148"/>
      <c r="L36" s="148"/>
      <c r="M36" s="148"/>
    </row>
    <row r="37" spans="2:13" x14ac:dyDescent="0.25">
      <c r="B37" s="148"/>
      <c r="C37" s="148"/>
      <c r="D37" s="148"/>
      <c r="E37" s="148"/>
      <c r="F37" s="148"/>
      <c r="G37" s="148"/>
      <c r="H37" s="148"/>
      <c r="I37" s="148"/>
      <c r="J37" s="148"/>
      <c r="K37" s="148"/>
      <c r="L37" s="148"/>
      <c r="M37" s="148"/>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row r="250" spans="4:4" x14ac:dyDescent="0.25">
      <c r="D250" s="5"/>
    </row>
  </sheetData>
  <sheetProtection sheet="1" objects="1" scenarios="1" selectLockedCells="1"/>
  <mergeCells count="6">
    <mergeCell ref="B32:M37"/>
    <mergeCell ref="O7:S12"/>
    <mergeCell ref="B12:C12"/>
    <mergeCell ref="B21:H21"/>
    <mergeCell ref="J21:M21"/>
    <mergeCell ref="B28:M3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8B1BD-132D-42C4-A837-0172BEF2BB65}">
  <dimension ref="B1:S250"/>
  <sheetViews>
    <sheetView showGridLines="0" topLeftCell="A3"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21.4257812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3" width="12.570312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1"/>
      <c r="H6" s="51"/>
      <c r="I6" s="51"/>
      <c r="J6" s="51"/>
      <c r="K6" s="51"/>
      <c r="L6" s="51"/>
      <c r="M6" s="51"/>
    </row>
    <row r="7" spans="2:19" ht="15" customHeight="1" x14ac:dyDescent="0.25">
      <c r="E7" s="58"/>
      <c r="F7" s="58"/>
      <c r="G7" s="58"/>
      <c r="H7" s="58"/>
      <c r="I7" s="58"/>
      <c r="J7" s="58"/>
      <c r="K7" s="58"/>
      <c r="L7" s="58"/>
      <c r="M7" s="58"/>
      <c r="O7" s="149"/>
      <c r="P7" s="149"/>
      <c r="Q7" s="149"/>
      <c r="R7" s="149"/>
      <c r="S7" s="149"/>
    </row>
    <row r="8" spans="2:19" ht="15" customHeight="1" x14ac:dyDescent="0.25">
      <c r="E8" s="58"/>
      <c r="F8" s="58"/>
      <c r="G8" s="58"/>
      <c r="H8" s="58"/>
      <c r="I8" s="58"/>
      <c r="J8" s="58"/>
      <c r="K8" s="58"/>
      <c r="L8" s="58"/>
      <c r="M8" s="58"/>
      <c r="O8" s="149"/>
      <c r="P8" s="149"/>
      <c r="Q8" s="149"/>
      <c r="R8" s="149"/>
      <c r="S8" s="149"/>
    </row>
    <row r="9" spans="2:19" ht="18.75" customHeight="1" x14ac:dyDescent="0.35">
      <c r="E9" s="58"/>
      <c r="F9" s="58"/>
      <c r="G9" s="59"/>
      <c r="I9" s="58"/>
      <c r="J9" s="58"/>
      <c r="K9" s="58"/>
      <c r="L9" s="58"/>
      <c r="M9" s="58"/>
      <c r="O9" s="149"/>
      <c r="P9" s="149"/>
      <c r="Q9" s="149"/>
      <c r="R9" s="149"/>
      <c r="S9" s="149"/>
    </row>
    <row r="10" spans="2:19" ht="26.25" customHeight="1" x14ac:dyDescent="0.35">
      <c r="E10" s="58"/>
      <c r="G10" s="59"/>
      <c r="H10" s="59"/>
      <c r="I10" s="59"/>
      <c r="J10" s="59"/>
      <c r="L10" s="58"/>
      <c r="M10" s="58"/>
      <c r="O10" s="149"/>
      <c r="P10" s="149"/>
      <c r="Q10" s="149"/>
      <c r="R10" s="149"/>
      <c r="S10" s="149"/>
    </row>
    <row r="11" spans="2:19" ht="21" customHeight="1" x14ac:dyDescent="0.35">
      <c r="E11" s="58"/>
      <c r="F11" s="58"/>
      <c r="G11" s="62"/>
      <c r="H11" s="62"/>
      <c r="I11" s="62"/>
      <c r="J11" s="62"/>
      <c r="L11" s="58"/>
      <c r="M11" s="58"/>
      <c r="O11" s="149"/>
      <c r="P11" s="149"/>
      <c r="Q11" s="149"/>
      <c r="R11" s="149"/>
      <c r="S11" s="149"/>
    </row>
    <row r="12" spans="2:19" ht="18" customHeight="1" x14ac:dyDescent="0.25">
      <c r="B12" s="150" t="str">
        <f>+B21</f>
        <v>Letras Clase 11</v>
      </c>
      <c r="C12" s="151"/>
      <c r="D12" s="137">
        <v>1000000</v>
      </c>
      <c r="E12" s="6"/>
      <c r="I12" s="51"/>
      <c r="J12" s="51"/>
      <c r="K12" s="51"/>
      <c r="L12" s="51"/>
      <c r="M12" s="51"/>
      <c r="O12" s="149"/>
      <c r="P12" s="149"/>
      <c r="Q12" s="149"/>
      <c r="R12" s="149"/>
      <c r="S12" s="149"/>
    </row>
    <row r="13" spans="2:19" ht="15" customHeight="1" x14ac:dyDescent="0.25">
      <c r="B13" s="63" t="s">
        <v>50</v>
      </c>
      <c r="C13" s="131"/>
      <c r="D13" s="129">
        <f>+Resumen!L18</f>
        <v>0.06</v>
      </c>
      <c r="E13" s="6"/>
      <c r="F13" s="19"/>
      <c r="G13" s="19"/>
      <c r="H13" s="134"/>
      <c r="J13" s="55"/>
      <c r="K13" s="51"/>
      <c r="L13" s="8"/>
    </row>
    <row r="14" spans="2:19" ht="15" customHeight="1" x14ac:dyDescent="0.25">
      <c r="B14" s="15" t="s">
        <v>55</v>
      </c>
      <c r="C14" s="16"/>
      <c r="D14" s="71">
        <f>+Resumen!L24</f>
        <v>0.22625000000000001</v>
      </c>
      <c r="E14" s="6"/>
      <c r="F14" s="19"/>
      <c r="G14" s="19"/>
      <c r="H14" s="134"/>
      <c r="J14" s="55"/>
      <c r="K14" s="51"/>
      <c r="L14" s="8"/>
    </row>
    <row r="15" spans="2:19" ht="15" customHeight="1" x14ac:dyDescent="0.25">
      <c r="B15" s="15" t="s">
        <v>23</v>
      </c>
      <c r="C15" s="16"/>
      <c r="D15" s="130">
        <v>1</v>
      </c>
      <c r="E15" s="6"/>
      <c r="F15" s="10" t="s">
        <v>0</v>
      </c>
      <c r="G15" s="11"/>
      <c r="H15" s="12">
        <f>+M26</f>
        <v>0.28635289072990422</v>
      </c>
      <c r="J15" s="55"/>
      <c r="K15" s="51"/>
      <c r="L15" s="8"/>
    </row>
    <row r="16" spans="2:19" ht="15" customHeight="1" x14ac:dyDescent="0.25">
      <c r="B16" s="132" t="s">
        <v>30</v>
      </c>
      <c r="D16" s="133">
        <f>+D13+Resumen!L24</f>
        <v>0.28625</v>
      </c>
      <c r="E16" s="6"/>
      <c r="F16" s="18" t="s">
        <v>12</v>
      </c>
      <c r="G16" s="19"/>
      <c r="H16" s="20">
        <f>+((1+H15)^(D17/365)-1)/D17*365</f>
        <v>0.28624999730817346</v>
      </c>
      <c r="J16" s="104"/>
      <c r="K16" s="51"/>
      <c r="L16" s="8"/>
    </row>
    <row r="17" spans="2:18" ht="15" customHeight="1" x14ac:dyDescent="0.25">
      <c r="B17" s="15" t="s">
        <v>27</v>
      </c>
      <c r="C17" s="16"/>
      <c r="D17" s="56">
        <v>364</v>
      </c>
      <c r="E17" s="6"/>
      <c r="F17" s="21" t="s">
        <v>2</v>
      </c>
      <c r="G17" s="6"/>
      <c r="H17" s="22">
        <f>+M25</f>
        <v>0.99726027397260275</v>
      </c>
      <c r="J17" s="75"/>
      <c r="K17" s="51"/>
      <c r="L17" s="8"/>
    </row>
    <row r="18" spans="2:18" ht="15" customHeight="1" x14ac:dyDescent="0.25">
      <c r="B18" s="15" t="s">
        <v>1</v>
      </c>
      <c r="C18" s="16"/>
      <c r="D18" s="17">
        <v>365</v>
      </c>
      <c r="E18" s="9"/>
      <c r="F18" s="21" t="s">
        <v>3</v>
      </c>
      <c r="G18" s="6"/>
      <c r="H18" s="22">
        <f>+H17*12</f>
        <v>11.967123287671233</v>
      </c>
      <c r="I18" s="7"/>
      <c r="J18" s="76"/>
      <c r="K18" s="51"/>
      <c r="L18" s="13"/>
      <c r="M18" s="14"/>
    </row>
    <row r="19" spans="2:18" ht="15" customHeight="1" x14ac:dyDescent="0.25">
      <c r="B19" s="67" t="s">
        <v>54</v>
      </c>
      <c r="C19" s="24"/>
      <c r="D19" s="68">
        <f>+Resumen!L12</f>
        <v>46220</v>
      </c>
      <c r="E19" s="9"/>
      <c r="F19" s="25" t="s">
        <v>11</v>
      </c>
      <c r="G19" s="26"/>
      <c r="H19" s="27">
        <f>H18/(1+H13)</f>
        <v>11.967123287671233</v>
      </c>
      <c r="I19" s="7"/>
      <c r="J19" s="55"/>
      <c r="K19" s="51"/>
      <c r="L19" s="13"/>
      <c r="M19" s="14"/>
    </row>
    <row r="20" spans="2:18" ht="15" customHeight="1" x14ac:dyDescent="0.25">
      <c r="E20" s="9"/>
      <c r="I20" s="7"/>
      <c r="J20" s="57"/>
      <c r="K20" s="51"/>
      <c r="L20" s="13"/>
      <c r="M20" s="14"/>
    </row>
    <row r="21" spans="2:18" ht="18" customHeight="1" x14ac:dyDescent="0.25">
      <c r="B21" s="152" t="s">
        <v>66</v>
      </c>
      <c r="C21" s="153"/>
      <c r="D21" s="153"/>
      <c r="E21" s="153"/>
      <c r="F21" s="153"/>
      <c r="G21" s="153"/>
      <c r="H21" s="154"/>
      <c r="J21" s="152" t="s">
        <v>13</v>
      </c>
      <c r="K21" s="153"/>
      <c r="L21" s="153"/>
      <c r="M21" s="153"/>
    </row>
    <row r="22" spans="2:18" ht="30.75" customHeight="1" x14ac:dyDescent="0.25">
      <c r="B22" s="28" t="s">
        <v>4</v>
      </c>
      <c r="C22" s="29" t="s">
        <v>14</v>
      </c>
      <c r="D22" s="30" t="s">
        <v>5</v>
      </c>
      <c r="E22" s="30" t="s">
        <v>6</v>
      </c>
      <c r="F22" s="29" t="s">
        <v>7</v>
      </c>
      <c r="G22" s="30" t="s">
        <v>8</v>
      </c>
      <c r="H22" s="31" t="s">
        <v>9</v>
      </c>
      <c r="I22" s="32"/>
      <c r="J22" s="61">
        <f>+D19</f>
        <v>46220</v>
      </c>
      <c r="K22" s="143">
        <f>-D12*D15</f>
        <v>-1000000</v>
      </c>
      <c r="L22" s="101" t="s">
        <v>10</v>
      </c>
      <c r="M22" s="102" t="s">
        <v>17</v>
      </c>
      <c r="O22" s="73">
        <v>0</v>
      </c>
      <c r="P22" s="1">
        <v>0</v>
      </c>
    </row>
    <row r="23" spans="2:18" ht="18" customHeight="1" x14ac:dyDescent="0.25">
      <c r="B23" s="53">
        <v>1</v>
      </c>
      <c r="C23" s="54">
        <f>+D19+D17</f>
        <v>46584</v>
      </c>
      <c r="D23" s="36">
        <f>+H23*$D$12</f>
        <v>1000000</v>
      </c>
      <c r="E23" s="36">
        <f>D12*$D$16/$D$18*(C23-D19)</f>
        <v>285465.75342465757</v>
      </c>
      <c r="F23" s="36">
        <f>+E23+D23</f>
        <v>1285465.7534246575</v>
      </c>
      <c r="G23" s="36">
        <f>+D12-D23</f>
        <v>0</v>
      </c>
      <c r="H23" s="37">
        <v>1</v>
      </c>
      <c r="I23" s="33"/>
      <c r="J23" s="34">
        <f>+WORKDAY(C23-1,1,Feriados!$A$2:$A$163)</f>
        <v>46584</v>
      </c>
      <c r="K23" s="138">
        <f>+F23</f>
        <v>1285465.7534246575</v>
      </c>
      <c r="L23" s="138">
        <f>+K23/((1+$H$15)^((J23-$J$22)/$D$18))</f>
        <v>1000000.0020883105</v>
      </c>
      <c r="M23" s="139">
        <f>+L23*((J23-$J$22)/D$18)</f>
        <v>997260.27605519188</v>
      </c>
      <c r="O23" s="74">
        <f>+K23</f>
        <v>1285465.7534246575</v>
      </c>
      <c r="P23" s="35">
        <f>+K23</f>
        <v>1285465.7534246575</v>
      </c>
      <c r="Q23" s="35"/>
      <c r="R23" s="52"/>
    </row>
    <row r="24" spans="2:18" ht="18" customHeight="1" x14ac:dyDescent="0.25">
      <c r="B24" s="38"/>
      <c r="C24" s="38"/>
      <c r="D24" s="39">
        <f>SUM(D23:D23)</f>
        <v>1000000</v>
      </c>
      <c r="E24" s="39">
        <f>SUM(E23:E23)</f>
        <v>285465.75342465757</v>
      </c>
      <c r="F24" s="39">
        <f>SUM(F23:F23)</f>
        <v>1285465.7534246575</v>
      </c>
      <c r="G24" s="40"/>
      <c r="H24" s="41">
        <f>SUM(H23:H23)</f>
        <v>1</v>
      </c>
      <c r="I24" s="42"/>
      <c r="J24" s="43"/>
      <c r="K24" s="98"/>
      <c r="L24" s="141">
        <f>SUM(L23:L23)</f>
        <v>1000000.0020883105</v>
      </c>
      <c r="M24" s="140">
        <f>SUM(M23:M23)</f>
        <v>997260.27605519188</v>
      </c>
      <c r="Q24" s="35"/>
    </row>
    <row r="25" spans="2:18" ht="18" customHeight="1" x14ac:dyDescent="0.25">
      <c r="C25" s="44"/>
      <c r="D25" s="5"/>
      <c r="K25" s="45" t="s">
        <v>2</v>
      </c>
      <c r="L25" s="46"/>
      <c r="M25" s="47">
        <f>+M24/L24</f>
        <v>0.99726027397260275</v>
      </c>
      <c r="Q25" s="48"/>
    </row>
    <row r="26" spans="2:18" ht="18" customHeight="1" x14ac:dyDescent="0.25">
      <c r="C26" s="44"/>
      <c r="D26" s="5"/>
      <c r="K26" s="45" t="s">
        <v>0</v>
      </c>
      <c r="L26" s="46"/>
      <c r="M26" s="50">
        <f>XIRR(K22:K23,J22:J23)</f>
        <v>0.28635289072990422</v>
      </c>
    </row>
    <row r="27" spans="2:18" ht="15" customHeight="1" x14ac:dyDescent="0.25">
      <c r="C27" s="49"/>
      <c r="D27" s="5"/>
      <c r="E27" s="23"/>
    </row>
    <row r="28" spans="2:18" ht="15" customHeight="1" x14ac:dyDescent="0.25">
      <c r="B28" s="148" t="s">
        <v>15</v>
      </c>
      <c r="C28" s="148"/>
      <c r="D28" s="148"/>
      <c r="E28" s="148"/>
      <c r="F28" s="148"/>
      <c r="G28" s="148"/>
      <c r="H28" s="148"/>
      <c r="I28" s="148"/>
      <c r="J28" s="148"/>
      <c r="K28" s="148"/>
      <c r="L28" s="148"/>
      <c r="M28" s="148"/>
    </row>
    <row r="29" spans="2:18" x14ac:dyDescent="0.25">
      <c r="B29" s="148"/>
      <c r="C29" s="148"/>
      <c r="D29" s="148"/>
      <c r="E29" s="148"/>
      <c r="F29" s="148"/>
      <c r="G29" s="148"/>
      <c r="H29" s="148"/>
      <c r="I29" s="148"/>
      <c r="J29" s="148"/>
      <c r="K29" s="148"/>
      <c r="L29" s="148"/>
      <c r="M29" s="148"/>
    </row>
    <row r="30" spans="2:18" x14ac:dyDescent="0.25">
      <c r="B30" s="148"/>
      <c r="C30" s="148"/>
      <c r="D30" s="148"/>
      <c r="E30" s="148"/>
      <c r="F30" s="148"/>
      <c r="G30" s="148"/>
      <c r="H30" s="148"/>
      <c r="I30" s="148"/>
      <c r="J30" s="148"/>
      <c r="K30" s="148"/>
      <c r="L30" s="148"/>
      <c r="M30" s="148"/>
    </row>
    <row r="31" spans="2:18" x14ac:dyDescent="0.25">
      <c r="B31" s="148"/>
      <c r="C31" s="148"/>
      <c r="D31" s="148"/>
      <c r="E31" s="148"/>
      <c r="F31" s="148"/>
      <c r="G31" s="148"/>
      <c r="H31" s="148"/>
      <c r="I31" s="148"/>
      <c r="J31" s="148"/>
      <c r="K31" s="148"/>
      <c r="L31" s="148"/>
      <c r="M31" s="148"/>
    </row>
    <row r="32" spans="2:18" ht="15" customHeight="1" x14ac:dyDescent="0.25">
      <c r="B32" s="148" t="s">
        <v>16</v>
      </c>
      <c r="C32" s="148"/>
      <c r="D32" s="148"/>
      <c r="E32" s="148"/>
      <c r="F32" s="148"/>
      <c r="G32" s="148"/>
      <c r="H32" s="148"/>
      <c r="I32" s="148"/>
      <c r="J32" s="148"/>
      <c r="K32" s="148"/>
      <c r="L32" s="148"/>
      <c r="M32" s="148"/>
    </row>
    <row r="33" spans="2:13" x14ac:dyDescent="0.25">
      <c r="B33" s="148"/>
      <c r="C33" s="148"/>
      <c r="D33" s="148"/>
      <c r="E33" s="148"/>
      <c r="F33" s="148"/>
      <c r="G33" s="148"/>
      <c r="H33" s="148"/>
      <c r="I33" s="148"/>
      <c r="J33" s="148"/>
      <c r="K33" s="148"/>
      <c r="L33" s="148"/>
      <c r="M33" s="148"/>
    </row>
    <row r="34" spans="2:13" x14ac:dyDescent="0.25">
      <c r="B34" s="148"/>
      <c r="C34" s="148"/>
      <c r="D34" s="148"/>
      <c r="E34" s="148"/>
      <c r="F34" s="148"/>
      <c r="G34" s="148"/>
      <c r="H34" s="148"/>
      <c r="I34" s="148"/>
      <c r="J34" s="148"/>
      <c r="K34" s="148"/>
      <c r="L34" s="148"/>
      <c r="M34" s="148"/>
    </row>
    <row r="35" spans="2:13" x14ac:dyDescent="0.25">
      <c r="B35" s="148"/>
      <c r="C35" s="148"/>
      <c r="D35" s="148"/>
      <c r="E35" s="148"/>
      <c r="F35" s="148"/>
      <c r="G35" s="148"/>
      <c r="H35" s="148"/>
      <c r="I35" s="148"/>
      <c r="J35" s="148"/>
      <c r="K35" s="148"/>
      <c r="L35" s="148"/>
      <c r="M35" s="148"/>
    </row>
    <row r="36" spans="2:13" x14ac:dyDescent="0.25">
      <c r="B36" s="148"/>
      <c r="C36" s="148"/>
      <c r="D36" s="148"/>
      <c r="E36" s="148"/>
      <c r="F36" s="148"/>
      <c r="G36" s="148"/>
      <c r="H36" s="148"/>
      <c r="I36" s="148"/>
      <c r="J36" s="148"/>
      <c r="K36" s="148"/>
      <c r="L36" s="148"/>
      <c r="M36" s="148"/>
    </row>
    <row r="37" spans="2:13" x14ac:dyDescent="0.25">
      <c r="B37" s="148"/>
      <c r="C37" s="148"/>
      <c r="D37" s="148"/>
      <c r="E37" s="148"/>
      <c r="F37" s="148"/>
      <c r="G37" s="148"/>
      <c r="H37" s="148"/>
      <c r="I37" s="148"/>
      <c r="J37" s="148"/>
      <c r="K37" s="148"/>
      <c r="L37" s="148"/>
      <c r="M37" s="148"/>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row r="250" spans="4:4" x14ac:dyDescent="0.25">
      <c r="D250" s="5"/>
    </row>
  </sheetData>
  <sheetProtection sheet="1" objects="1" scenarios="1" selectLockedCells="1"/>
  <mergeCells count="6">
    <mergeCell ref="B32:M37"/>
    <mergeCell ref="O7:S12"/>
    <mergeCell ref="B12:C12"/>
    <mergeCell ref="B21:H21"/>
    <mergeCell ref="J21:M21"/>
    <mergeCell ref="B28:M3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54DB1-527C-4320-9BDC-659FCE70B16E}">
  <dimension ref="A1:O156"/>
  <sheetViews>
    <sheetView workbookViewId="0">
      <selection activeCell="C112" sqref="C112"/>
    </sheetView>
  </sheetViews>
  <sheetFormatPr baseColWidth="10" defaultColWidth="11.42578125" defaultRowHeight="15" x14ac:dyDescent="0.25"/>
  <cols>
    <col min="1" max="1" width="10.7109375" style="115" customWidth="1"/>
    <col min="2" max="2" width="8.85546875" style="115" customWidth="1"/>
    <col min="3" max="3" width="16.85546875" style="123" customWidth="1"/>
    <col min="4" max="5" width="11.42578125" style="115" customWidth="1"/>
    <col min="6" max="16384" width="11.42578125" style="115"/>
  </cols>
  <sheetData>
    <row r="1" spans="1:15" x14ac:dyDescent="0.25">
      <c r="A1" s="115" t="s">
        <v>14</v>
      </c>
      <c r="B1" s="116" t="s">
        <v>44</v>
      </c>
      <c r="C1" s="117" t="s">
        <v>45</v>
      </c>
      <c r="E1" s="115" t="s">
        <v>46</v>
      </c>
    </row>
    <row r="2" spans="1:15" ht="15.75" thickBot="1" x14ac:dyDescent="0.3">
      <c r="A2" s="118">
        <v>45784</v>
      </c>
      <c r="B2" s="119">
        <v>0.34812500000000002</v>
      </c>
      <c r="C2" s="120">
        <v>0.34812500000000002</v>
      </c>
      <c r="E2" s="121">
        <v>43831</v>
      </c>
    </row>
    <row r="3" spans="1:15" x14ac:dyDescent="0.25">
      <c r="A3" s="118">
        <f t="shared" ref="A3:A66" si="0">+WORKDAY(A2,1,$E$2:$E$156)</f>
        <v>45785</v>
      </c>
      <c r="B3" s="119">
        <v>0.34499999999999997</v>
      </c>
      <c r="C3" s="120">
        <v>0.34499999999999997</v>
      </c>
      <c r="E3" s="121">
        <v>43885</v>
      </c>
      <c r="I3" s="109" t="s">
        <v>41</v>
      </c>
      <c r="J3" s="110" t="s">
        <v>42</v>
      </c>
      <c r="K3" s="110" t="s">
        <v>43</v>
      </c>
      <c r="L3" s="110" t="s">
        <v>37</v>
      </c>
      <c r="M3" s="110" t="s">
        <v>38</v>
      </c>
      <c r="N3" s="110" t="s">
        <v>39</v>
      </c>
      <c r="O3" s="111" t="s">
        <v>40</v>
      </c>
    </row>
    <row r="4" spans="1:15" ht="15.75" thickBot="1" x14ac:dyDescent="0.3">
      <c r="A4" s="118">
        <f t="shared" si="0"/>
        <v>45786</v>
      </c>
      <c r="B4" s="119">
        <v>0.34250000000000003</v>
      </c>
      <c r="C4" s="120">
        <v>0.34250000000000003</v>
      </c>
      <c r="E4" s="121">
        <v>43886</v>
      </c>
      <c r="I4" s="112"/>
      <c r="J4" s="113">
        <v>45793</v>
      </c>
      <c r="K4" s="113"/>
      <c r="L4" s="113">
        <f>+'Clase 9'!C21</f>
        <v>46311</v>
      </c>
      <c r="M4" s="113">
        <f>+WORKDAY(J4,-7,Feriados!$A$2:$A$112)</f>
        <v>45784</v>
      </c>
      <c r="N4" s="113">
        <f>+WORKDAY(L4,-7,Feriados!$A$2:$A$112)</f>
        <v>46301</v>
      </c>
      <c r="O4" s="114">
        <f>+AVERAGE(B2:B143)/100</f>
        <v>4.4918573943661996E-3</v>
      </c>
    </row>
    <row r="5" spans="1:15" x14ac:dyDescent="0.25">
      <c r="A5" s="118">
        <f t="shared" si="0"/>
        <v>45789</v>
      </c>
      <c r="B5" s="119">
        <v>0.33812500000000001</v>
      </c>
      <c r="C5" s="120">
        <v>0.33812500000000001</v>
      </c>
      <c r="E5" s="121">
        <v>43913</v>
      </c>
    </row>
    <row r="6" spans="1:15" x14ac:dyDescent="0.25">
      <c r="A6" s="118">
        <f t="shared" si="0"/>
        <v>45790</v>
      </c>
      <c r="B6" s="119">
        <v>0.34875</v>
      </c>
      <c r="C6" s="120">
        <v>0.34875</v>
      </c>
      <c r="E6" s="121">
        <v>43914</v>
      </c>
    </row>
    <row r="7" spans="1:15" x14ac:dyDescent="0.25">
      <c r="A7" s="118">
        <f t="shared" si="0"/>
        <v>45791</v>
      </c>
      <c r="B7" s="119">
        <v>0.34499999999999997</v>
      </c>
      <c r="C7" s="120">
        <v>0.34499999999999997</v>
      </c>
      <c r="E7" s="121">
        <v>43920</v>
      </c>
    </row>
    <row r="8" spans="1:15" x14ac:dyDescent="0.25">
      <c r="A8" s="118">
        <f t="shared" si="0"/>
        <v>45792</v>
      </c>
      <c r="B8" s="119">
        <v>0.34562500000000002</v>
      </c>
      <c r="C8" s="120">
        <v>0.34562500000000002</v>
      </c>
      <c r="D8" s="122"/>
      <c r="E8" s="121">
        <v>43921</v>
      </c>
    </row>
    <row r="9" spans="1:15" x14ac:dyDescent="0.25">
      <c r="A9" s="118">
        <f t="shared" si="0"/>
        <v>45793</v>
      </c>
      <c r="B9" s="119">
        <v>0.32062499999999999</v>
      </c>
      <c r="C9" s="120">
        <v>0.32062499999999999</v>
      </c>
      <c r="D9" s="122"/>
      <c r="E9" s="121">
        <v>43930</v>
      </c>
    </row>
    <row r="10" spans="1:15" x14ac:dyDescent="0.25">
      <c r="A10" s="118">
        <f t="shared" si="0"/>
        <v>45796</v>
      </c>
      <c r="B10" s="119">
        <v>0.34687499999999999</v>
      </c>
      <c r="C10" s="120">
        <v>0.34687499999999999</v>
      </c>
      <c r="E10" s="121">
        <v>43931</v>
      </c>
    </row>
    <row r="11" spans="1:15" x14ac:dyDescent="0.25">
      <c r="A11" s="118">
        <f t="shared" si="0"/>
        <v>45797</v>
      </c>
      <c r="B11" s="119">
        <v>0.34687499999999999</v>
      </c>
      <c r="C11" s="120">
        <v>0.34687499999999999</v>
      </c>
      <c r="E11" s="121">
        <v>43952</v>
      </c>
    </row>
    <row r="12" spans="1:15" x14ac:dyDescent="0.25">
      <c r="A12" s="118">
        <f t="shared" si="0"/>
        <v>45798</v>
      </c>
      <c r="B12" s="119">
        <v>0.34125</v>
      </c>
      <c r="C12" s="120">
        <v>0.34125</v>
      </c>
      <c r="E12" s="121">
        <v>43976</v>
      </c>
    </row>
    <row r="13" spans="1:15" x14ac:dyDescent="0.25">
      <c r="A13" s="118">
        <f t="shared" si="0"/>
        <v>45799</v>
      </c>
      <c r="B13" s="119">
        <v>0.34062500000000001</v>
      </c>
      <c r="C13" s="120">
        <v>0.34062500000000001</v>
      </c>
      <c r="E13" s="121">
        <v>43997</v>
      </c>
    </row>
    <row r="14" spans="1:15" x14ac:dyDescent="0.25">
      <c r="A14" s="118">
        <f t="shared" si="0"/>
        <v>45800</v>
      </c>
      <c r="B14" s="119">
        <v>0.34562500000000002</v>
      </c>
      <c r="C14" s="120">
        <v>0.34562500000000002</v>
      </c>
      <c r="E14" s="121">
        <v>44002</v>
      </c>
    </row>
    <row r="15" spans="1:15" x14ac:dyDescent="0.25">
      <c r="A15" s="118">
        <f t="shared" si="0"/>
        <v>45803</v>
      </c>
      <c r="B15" s="119">
        <v>0.33687499999999998</v>
      </c>
      <c r="C15" s="120">
        <v>0.33687499999999998</v>
      </c>
      <c r="E15" s="121">
        <v>44021</v>
      </c>
    </row>
    <row r="16" spans="1:15" x14ac:dyDescent="0.25">
      <c r="A16" s="118">
        <f t="shared" si="0"/>
        <v>45804</v>
      </c>
      <c r="B16" s="119">
        <v>0.34187499999999998</v>
      </c>
      <c r="C16" s="120">
        <v>0.34187499999999998</v>
      </c>
      <c r="E16" s="121">
        <v>44022</v>
      </c>
    </row>
    <row r="17" spans="1:5" x14ac:dyDescent="0.25">
      <c r="A17" s="118">
        <f t="shared" si="0"/>
        <v>45805</v>
      </c>
      <c r="B17" s="119">
        <v>0.33875</v>
      </c>
      <c r="C17" s="120">
        <v>0.33875</v>
      </c>
      <c r="E17" s="121">
        <v>44060</v>
      </c>
    </row>
    <row r="18" spans="1:5" x14ac:dyDescent="0.25">
      <c r="A18" s="118">
        <f t="shared" si="0"/>
        <v>45806</v>
      </c>
      <c r="B18" s="119">
        <v>0.34062500000000001</v>
      </c>
      <c r="C18" s="120">
        <v>0.34062500000000001</v>
      </c>
      <c r="E18" s="121">
        <v>44116</v>
      </c>
    </row>
    <row r="19" spans="1:5" x14ac:dyDescent="0.25">
      <c r="A19" s="118">
        <f t="shared" si="0"/>
        <v>45807</v>
      </c>
      <c r="B19" s="119">
        <v>0.33187499999999998</v>
      </c>
      <c r="C19" s="120">
        <v>0.33187499999999998</v>
      </c>
      <c r="E19" s="121">
        <v>44158</v>
      </c>
    </row>
    <row r="20" spans="1:5" x14ac:dyDescent="0.25">
      <c r="A20" s="118">
        <f t="shared" si="0"/>
        <v>45810</v>
      </c>
      <c r="B20" s="119">
        <v>0.34250000000000003</v>
      </c>
      <c r="C20" s="120">
        <v>0.34250000000000003</v>
      </c>
      <c r="E20" s="121">
        <v>44172</v>
      </c>
    </row>
    <row r="21" spans="1:5" x14ac:dyDescent="0.25">
      <c r="A21" s="118">
        <f t="shared" si="0"/>
        <v>45811</v>
      </c>
      <c r="B21" s="119">
        <v>0.34437499999999999</v>
      </c>
      <c r="C21" s="120">
        <v>0.34437499999999999</v>
      </c>
      <c r="E21" s="121">
        <v>44173</v>
      </c>
    </row>
    <row r="22" spans="1:5" x14ac:dyDescent="0.25">
      <c r="A22" s="118">
        <f t="shared" si="0"/>
        <v>45812</v>
      </c>
      <c r="B22" s="119">
        <v>0.33</v>
      </c>
      <c r="C22" s="120">
        <v>0.33</v>
      </c>
      <c r="E22" s="121">
        <v>44190</v>
      </c>
    </row>
    <row r="23" spans="1:5" x14ac:dyDescent="0.25">
      <c r="A23" s="118">
        <f t="shared" si="0"/>
        <v>45813</v>
      </c>
      <c r="B23" s="119">
        <v>0.33562500000000001</v>
      </c>
      <c r="C23" s="120">
        <v>0.33562500000000001</v>
      </c>
      <c r="E23" s="121">
        <v>44197</v>
      </c>
    </row>
    <row r="24" spans="1:5" x14ac:dyDescent="0.25">
      <c r="A24" s="118">
        <f t="shared" si="0"/>
        <v>45814</v>
      </c>
      <c r="B24" s="119">
        <v>0.34062500000000001</v>
      </c>
      <c r="C24" s="120">
        <v>0.34062500000000001</v>
      </c>
      <c r="E24" s="121">
        <v>44242</v>
      </c>
    </row>
    <row r="25" spans="1:5" x14ac:dyDescent="0.25">
      <c r="A25" s="118">
        <f t="shared" si="0"/>
        <v>45817</v>
      </c>
      <c r="B25" s="119">
        <v>0.32937499999999997</v>
      </c>
      <c r="C25" s="120">
        <v>0.32937499999999997</v>
      </c>
      <c r="E25" s="121">
        <v>44243</v>
      </c>
    </row>
    <row r="26" spans="1:5" x14ac:dyDescent="0.25">
      <c r="A26" s="118">
        <f t="shared" si="0"/>
        <v>45818</v>
      </c>
      <c r="B26" s="119">
        <v>0.34</v>
      </c>
      <c r="C26" s="120">
        <v>0.34</v>
      </c>
      <c r="E26" s="121">
        <v>44279</v>
      </c>
    </row>
    <row r="27" spans="1:5" x14ac:dyDescent="0.25">
      <c r="A27" s="118">
        <f t="shared" si="0"/>
        <v>45819</v>
      </c>
      <c r="B27" s="119">
        <v>0.33750000000000002</v>
      </c>
      <c r="C27" s="120">
        <v>0.33750000000000002</v>
      </c>
      <c r="E27" s="121">
        <v>44287</v>
      </c>
    </row>
    <row r="28" spans="1:5" x14ac:dyDescent="0.25">
      <c r="A28" s="118">
        <f t="shared" si="0"/>
        <v>45820</v>
      </c>
      <c r="B28" s="119">
        <v>0.33812500000000001</v>
      </c>
      <c r="C28" s="120">
        <v>0.33812500000000001</v>
      </c>
      <c r="E28" s="121">
        <v>44288</v>
      </c>
    </row>
    <row r="29" spans="1:5" x14ac:dyDescent="0.25">
      <c r="A29" s="118">
        <f t="shared" si="0"/>
        <v>45821</v>
      </c>
      <c r="B29" s="119">
        <v>0.33562500000000001</v>
      </c>
      <c r="C29" s="120">
        <v>0.33562500000000001</v>
      </c>
      <c r="E29" s="121">
        <v>44317</v>
      </c>
    </row>
    <row r="30" spans="1:5" x14ac:dyDescent="0.25">
      <c r="A30" s="118">
        <f t="shared" si="0"/>
        <v>45825</v>
      </c>
      <c r="B30" s="119">
        <v>0.33937499999999998</v>
      </c>
      <c r="C30" s="120">
        <v>0.33937499999999998</v>
      </c>
      <c r="E30" s="121">
        <v>44340</v>
      </c>
    </row>
    <row r="31" spans="1:5" x14ac:dyDescent="0.25">
      <c r="A31" s="118">
        <f t="shared" si="0"/>
        <v>45826</v>
      </c>
      <c r="B31" s="119">
        <v>0.32374999999999998</v>
      </c>
      <c r="C31" s="120">
        <v>0.32374999999999998</v>
      </c>
      <c r="E31" s="121">
        <v>44341</v>
      </c>
    </row>
    <row r="32" spans="1:5" x14ac:dyDescent="0.25">
      <c r="A32" s="118">
        <f t="shared" si="0"/>
        <v>45827</v>
      </c>
      <c r="B32" s="119">
        <v>0.34062500000000001</v>
      </c>
      <c r="C32" s="120">
        <v>0.34062500000000001</v>
      </c>
      <c r="E32" s="121">
        <v>44367</v>
      </c>
    </row>
    <row r="33" spans="1:5" x14ac:dyDescent="0.25">
      <c r="A33" s="118">
        <f t="shared" si="0"/>
        <v>45831</v>
      </c>
      <c r="B33" s="119">
        <v>0.33250000000000002</v>
      </c>
      <c r="C33" s="120">
        <v>0.33250000000000002</v>
      </c>
      <c r="E33" s="121">
        <v>44368</v>
      </c>
    </row>
    <row r="34" spans="1:5" x14ac:dyDescent="0.25">
      <c r="A34" s="118">
        <f t="shared" si="0"/>
        <v>45832</v>
      </c>
      <c r="B34" s="119">
        <v>0.34250000000000003</v>
      </c>
      <c r="C34" s="120">
        <v>0.34250000000000003</v>
      </c>
      <c r="E34" s="121">
        <v>44386</v>
      </c>
    </row>
    <row r="35" spans="1:5" x14ac:dyDescent="0.25">
      <c r="A35" s="118">
        <f t="shared" si="0"/>
        <v>45833</v>
      </c>
      <c r="B35" s="119">
        <v>0.34</v>
      </c>
      <c r="C35" s="120">
        <v>0.34</v>
      </c>
      <c r="E35" s="121">
        <v>44424</v>
      </c>
    </row>
    <row r="36" spans="1:5" x14ac:dyDescent="0.25">
      <c r="A36" s="118">
        <f t="shared" si="0"/>
        <v>45834</v>
      </c>
      <c r="B36" s="119">
        <v>0.33250000000000002</v>
      </c>
      <c r="C36" s="120">
        <v>0.33250000000000002</v>
      </c>
      <c r="E36" s="121">
        <v>44477</v>
      </c>
    </row>
    <row r="37" spans="1:5" x14ac:dyDescent="0.25">
      <c r="A37" s="118">
        <f t="shared" si="0"/>
        <v>45835</v>
      </c>
      <c r="B37" s="119">
        <v>0.34312500000000001</v>
      </c>
      <c r="C37" s="120">
        <v>0.34312500000000001</v>
      </c>
      <c r="E37" s="121">
        <v>44480</v>
      </c>
    </row>
    <row r="38" spans="1:5" x14ac:dyDescent="0.25">
      <c r="A38" s="118">
        <f t="shared" si="0"/>
        <v>45838</v>
      </c>
      <c r="B38" s="119">
        <v>0.33624999999999999</v>
      </c>
      <c r="C38" s="120">
        <v>0.33624999999999999</v>
      </c>
      <c r="E38" s="121">
        <v>44520</v>
      </c>
    </row>
    <row r="39" spans="1:5" x14ac:dyDescent="0.25">
      <c r="A39" s="118">
        <f t="shared" si="0"/>
        <v>45839</v>
      </c>
      <c r="B39" s="119">
        <v>0.34187499999999998</v>
      </c>
      <c r="C39" s="120">
        <v>0.34187499999999998</v>
      </c>
      <c r="E39" s="121">
        <v>44522</v>
      </c>
    </row>
    <row r="40" spans="1:5" x14ac:dyDescent="0.25">
      <c r="A40" s="118">
        <f t="shared" si="0"/>
        <v>45840</v>
      </c>
      <c r="B40" s="119">
        <v>0.34187499999999998</v>
      </c>
      <c r="C40" s="120">
        <v>0.34187499999999998</v>
      </c>
      <c r="E40" s="121">
        <v>44538</v>
      </c>
    </row>
    <row r="41" spans="1:5" x14ac:dyDescent="0.25">
      <c r="A41" s="118">
        <f t="shared" si="0"/>
        <v>45841</v>
      </c>
      <c r="B41" s="119">
        <v>0.34062500000000001</v>
      </c>
      <c r="C41" s="120">
        <v>0.34062500000000001</v>
      </c>
      <c r="E41" s="121">
        <v>44555</v>
      </c>
    </row>
    <row r="42" spans="1:5" x14ac:dyDescent="0.25">
      <c r="A42" s="118">
        <f t="shared" si="0"/>
        <v>45842</v>
      </c>
      <c r="B42" s="119">
        <v>0.33750000000000002</v>
      </c>
      <c r="C42" s="120">
        <v>0.33750000000000002</v>
      </c>
      <c r="E42" s="121">
        <v>44562</v>
      </c>
    </row>
    <row r="43" spans="1:5" x14ac:dyDescent="0.25">
      <c r="A43" s="118">
        <f t="shared" si="0"/>
        <v>45845</v>
      </c>
      <c r="B43" s="119">
        <v>0.33624999999999999</v>
      </c>
      <c r="C43" s="120">
        <v>0.33624999999999999</v>
      </c>
      <c r="E43" s="121">
        <v>44620</v>
      </c>
    </row>
    <row r="44" spans="1:5" x14ac:dyDescent="0.25">
      <c r="A44" s="118">
        <f t="shared" si="0"/>
        <v>45846</v>
      </c>
      <c r="B44" s="119">
        <v>0.33500000000000002</v>
      </c>
      <c r="C44" s="120">
        <v>0.33500000000000002</v>
      </c>
      <c r="E44" s="121">
        <v>44621</v>
      </c>
    </row>
    <row r="45" spans="1:5" x14ac:dyDescent="0.25">
      <c r="A45" s="118">
        <f t="shared" si="0"/>
        <v>45848</v>
      </c>
      <c r="B45" s="119">
        <v>0.328125</v>
      </c>
      <c r="C45" s="120">
        <v>0.328125</v>
      </c>
      <c r="E45" s="121">
        <v>44644</v>
      </c>
    </row>
    <row r="46" spans="1:5" x14ac:dyDescent="0.25">
      <c r="A46" s="118">
        <f t="shared" si="0"/>
        <v>45849</v>
      </c>
      <c r="B46" s="119">
        <v>0.31125000000000003</v>
      </c>
      <c r="C46" s="120">
        <v>0.31125000000000003</v>
      </c>
      <c r="E46" s="121">
        <v>44653</v>
      </c>
    </row>
    <row r="47" spans="1:5" x14ac:dyDescent="0.25">
      <c r="A47" s="118">
        <f t="shared" si="0"/>
        <v>45852</v>
      </c>
      <c r="B47" s="119">
        <v>0.291875</v>
      </c>
      <c r="C47" s="120">
        <v>0.291875</v>
      </c>
      <c r="E47" s="121">
        <v>44665</v>
      </c>
    </row>
    <row r="48" spans="1:5" x14ac:dyDescent="0.25">
      <c r="A48" s="118">
        <f t="shared" si="0"/>
        <v>45853</v>
      </c>
      <c r="B48" s="119">
        <v>0.29499999999999998</v>
      </c>
      <c r="C48" s="120">
        <v>0.29499999999999998</v>
      </c>
      <c r="E48" s="121">
        <v>44666</v>
      </c>
    </row>
    <row r="49" spans="1:5" x14ac:dyDescent="0.25">
      <c r="A49" s="118">
        <f t="shared" si="0"/>
        <v>45854</v>
      </c>
      <c r="B49" s="119">
        <v>0.3125</v>
      </c>
      <c r="C49" s="120">
        <v>0.3125</v>
      </c>
      <c r="E49" s="121">
        <v>44682</v>
      </c>
    </row>
    <row r="50" spans="1:5" x14ac:dyDescent="0.25">
      <c r="A50" s="118">
        <f t="shared" si="0"/>
        <v>45855</v>
      </c>
      <c r="B50" s="119">
        <v>0.32374999999999998</v>
      </c>
      <c r="C50" s="120">
        <v>0.32374999999999998</v>
      </c>
      <c r="E50" s="121">
        <v>44706</v>
      </c>
    </row>
    <row r="51" spans="1:5" x14ac:dyDescent="0.25">
      <c r="A51" s="118">
        <f t="shared" si="0"/>
        <v>45856</v>
      </c>
      <c r="B51" s="119">
        <v>0.333125</v>
      </c>
      <c r="C51" s="120">
        <v>0.333125</v>
      </c>
      <c r="E51" s="121">
        <v>44729</v>
      </c>
    </row>
    <row r="52" spans="1:5" x14ac:dyDescent="0.25">
      <c r="A52" s="118">
        <f t="shared" si="0"/>
        <v>45859</v>
      </c>
      <c r="B52" s="119">
        <v>0.34187499999999998</v>
      </c>
      <c r="C52" s="120">
        <v>0.34187499999999998</v>
      </c>
      <c r="E52" s="121">
        <v>44732</v>
      </c>
    </row>
    <row r="53" spans="1:5" x14ac:dyDescent="0.25">
      <c r="A53" s="118">
        <f t="shared" si="0"/>
        <v>45860</v>
      </c>
      <c r="B53" s="119">
        <v>0.37874999999999998</v>
      </c>
      <c r="C53" s="120">
        <v>0.37874999999999998</v>
      </c>
      <c r="E53" s="121">
        <v>44751</v>
      </c>
    </row>
    <row r="54" spans="1:5" x14ac:dyDescent="0.25">
      <c r="A54" s="118">
        <f t="shared" si="0"/>
        <v>45861</v>
      </c>
      <c r="B54" s="119">
        <v>0.36875000000000002</v>
      </c>
      <c r="C54" s="120">
        <v>0.36875000000000002</v>
      </c>
      <c r="E54" s="121">
        <v>44790</v>
      </c>
    </row>
    <row r="55" spans="1:5" x14ac:dyDescent="0.25">
      <c r="A55" s="118">
        <f t="shared" si="0"/>
        <v>45862</v>
      </c>
      <c r="B55" s="119">
        <v>0.37</v>
      </c>
      <c r="C55" s="120">
        <v>0.37</v>
      </c>
      <c r="E55" s="121">
        <v>44846</v>
      </c>
    </row>
    <row r="56" spans="1:5" x14ac:dyDescent="0.25">
      <c r="A56" s="118">
        <f t="shared" si="0"/>
        <v>45863</v>
      </c>
      <c r="B56" s="119">
        <v>0.35625000000000001</v>
      </c>
      <c r="C56" s="120">
        <v>0.35625000000000001</v>
      </c>
      <c r="E56" s="121">
        <v>44885</v>
      </c>
    </row>
    <row r="57" spans="1:5" x14ac:dyDescent="0.25">
      <c r="A57" s="118">
        <f t="shared" si="0"/>
        <v>45866</v>
      </c>
      <c r="B57" s="119">
        <v>0.35249999999999998</v>
      </c>
      <c r="C57" s="120">
        <v>0.35249999999999998</v>
      </c>
      <c r="E57" s="121">
        <v>44903</v>
      </c>
    </row>
    <row r="58" spans="1:5" x14ac:dyDescent="0.25">
      <c r="A58" s="118">
        <f t="shared" si="0"/>
        <v>45867</v>
      </c>
      <c r="B58" s="119">
        <v>0.38</v>
      </c>
      <c r="C58" s="120">
        <v>0.38</v>
      </c>
      <c r="E58" s="121">
        <v>44920</v>
      </c>
    </row>
    <row r="59" spans="1:5" x14ac:dyDescent="0.25">
      <c r="A59" s="118">
        <f t="shared" si="0"/>
        <v>45868</v>
      </c>
      <c r="B59" s="119">
        <v>0.39124999999999999</v>
      </c>
      <c r="C59" s="120">
        <v>0.39124999999999999</v>
      </c>
      <c r="E59" s="121">
        <v>44927</v>
      </c>
    </row>
    <row r="60" spans="1:5" x14ac:dyDescent="0.25">
      <c r="A60" s="118">
        <f t="shared" si="0"/>
        <v>45869</v>
      </c>
      <c r="B60" s="119">
        <v>0.40250000000000002</v>
      </c>
      <c r="C60" s="120">
        <v>0.40250000000000002</v>
      </c>
      <c r="E60" s="121">
        <v>44977</v>
      </c>
    </row>
    <row r="61" spans="1:5" x14ac:dyDescent="0.25">
      <c r="A61" s="118">
        <f t="shared" si="0"/>
        <v>45870</v>
      </c>
      <c r="B61" s="119">
        <v>0.41749999999999998</v>
      </c>
      <c r="C61" s="120">
        <v>0.41749999999999998</v>
      </c>
      <c r="E61" s="121">
        <v>44978</v>
      </c>
    </row>
    <row r="62" spans="1:5" x14ac:dyDescent="0.25">
      <c r="A62" s="118">
        <f t="shared" si="0"/>
        <v>45873</v>
      </c>
      <c r="B62" s="119">
        <v>0.421875</v>
      </c>
      <c r="C62" s="120">
        <v>0.421875</v>
      </c>
      <c r="E62" s="121">
        <v>45009</v>
      </c>
    </row>
    <row r="63" spans="1:5" x14ac:dyDescent="0.25">
      <c r="A63" s="118">
        <f t="shared" si="0"/>
        <v>45874</v>
      </c>
      <c r="B63" s="119">
        <v>0.42625000000000002</v>
      </c>
      <c r="C63" s="120">
        <v>0.42625000000000002</v>
      </c>
      <c r="E63" s="121">
        <v>45018</v>
      </c>
    </row>
    <row r="64" spans="1:5" x14ac:dyDescent="0.25">
      <c r="A64" s="118">
        <f t="shared" si="0"/>
        <v>45875</v>
      </c>
      <c r="B64" s="119">
        <v>0.41749999999999998</v>
      </c>
      <c r="C64" s="120">
        <v>0.41749999999999998</v>
      </c>
      <c r="E64" s="121">
        <v>45022</v>
      </c>
    </row>
    <row r="65" spans="1:5" x14ac:dyDescent="0.25">
      <c r="A65" s="118">
        <f t="shared" si="0"/>
        <v>45876</v>
      </c>
      <c r="B65" s="119">
        <v>0.4375</v>
      </c>
      <c r="C65" s="120">
        <v>0.4375</v>
      </c>
      <c r="E65" s="121">
        <v>45023</v>
      </c>
    </row>
    <row r="66" spans="1:5" x14ac:dyDescent="0.25">
      <c r="A66" s="118">
        <f t="shared" si="0"/>
        <v>45877</v>
      </c>
      <c r="B66" s="119">
        <v>0.45374999999999999</v>
      </c>
      <c r="C66" s="120">
        <v>0.45374999999999999</v>
      </c>
      <c r="E66" s="121">
        <v>45047</v>
      </c>
    </row>
    <row r="67" spans="1:5" x14ac:dyDescent="0.25">
      <c r="A67" s="118">
        <f t="shared" ref="A67:A130" si="1">+WORKDAY(A66,1,$E$2:$E$156)</f>
        <v>45880</v>
      </c>
      <c r="B67" s="119">
        <v>0.47749999999999998</v>
      </c>
      <c r="C67" s="120">
        <v>0.47749999999999998</v>
      </c>
      <c r="E67" s="121">
        <v>45071</v>
      </c>
    </row>
    <row r="68" spans="1:5" x14ac:dyDescent="0.25">
      <c r="A68" s="118">
        <f t="shared" si="1"/>
        <v>45881</v>
      </c>
      <c r="B68" s="119">
        <v>0.4975</v>
      </c>
      <c r="C68" s="120">
        <v>0.4975</v>
      </c>
      <c r="E68" s="121">
        <v>45072</v>
      </c>
    </row>
    <row r="69" spans="1:5" x14ac:dyDescent="0.25">
      <c r="A69" s="118">
        <f t="shared" si="1"/>
        <v>45882</v>
      </c>
      <c r="B69" s="119">
        <v>0.49937500000000001</v>
      </c>
      <c r="C69" s="120">
        <v>0.49937500000000001</v>
      </c>
      <c r="E69" s="121">
        <v>45094</v>
      </c>
    </row>
    <row r="70" spans="1:5" x14ac:dyDescent="0.25">
      <c r="A70" s="118">
        <f t="shared" si="1"/>
        <v>45883</v>
      </c>
      <c r="B70" s="119">
        <v>0.52562500000000001</v>
      </c>
      <c r="C70" s="120">
        <v>0.52562500000000001</v>
      </c>
      <c r="E70" s="121">
        <v>45096</v>
      </c>
    </row>
    <row r="71" spans="1:5" x14ac:dyDescent="0.25">
      <c r="A71" s="118">
        <f t="shared" si="1"/>
        <v>45887</v>
      </c>
      <c r="B71" s="119">
        <v>0.56562500000000004</v>
      </c>
      <c r="C71" s="120">
        <v>0.56562500000000004</v>
      </c>
      <c r="E71" s="121">
        <v>45097</v>
      </c>
    </row>
    <row r="72" spans="1:5" x14ac:dyDescent="0.25">
      <c r="A72" s="118">
        <f t="shared" si="1"/>
        <v>45888</v>
      </c>
      <c r="B72" s="119">
        <v>0.583125</v>
      </c>
      <c r="C72" s="120">
        <v>0.583125</v>
      </c>
      <c r="E72" s="121">
        <v>45116</v>
      </c>
    </row>
    <row r="73" spans="1:5" x14ac:dyDescent="0.25">
      <c r="A73" s="118">
        <f t="shared" si="1"/>
        <v>45889</v>
      </c>
      <c r="B73" s="119">
        <v>0.58812500000000001</v>
      </c>
      <c r="C73" s="120">
        <v>0.58812500000000001</v>
      </c>
      <c r="E73" s="121">
        <v>45159</v>
      </c>
    </row>
    <row r="74" spans="1:5" x14ac:dyDescent="0.25">
      <c r="A74" s="118">
        <f t="shared" si="1"/>
        <v>45890</v>
      </c>
      <c r="B74" s="119">
        <v>0.59250000000000003</v>
      </c>
      <c r="C74" s="120">
        <v>0.59250000000000003</v>
      </c>
      <c r="E74" s="121">
        <v>45212</v>
      </c>
    </row>
    <row r="75" spans="1:5" x14ac:dyDescent="0.25">
      <c r="A75" s="118">
        <f t="shared" si="1"/>
        <v>45891</v>
      </c>
      <c r="B75" s="119">
        <v>0.59812500000000002</v>
      </c>
      <c r="C75" s="120">
        <v>0.59812500000000002</v>
      </c>
      <c r="E75" s="121">
        <v>45215</v>
      </c>
    </row>
    <row r="76" spans="1:5" x14ac:dyDescent="0.25">
      <c r="A76" s="118">
        <f t="shared" si="1"/>
        <v>45894</v>
      </c>
      <c r="B76" s="119">
        <v>0.60250000000000004</v>
      </c>
      <c r="C76" s="120">
        <v>0.60250000000000004</v>
      </c>
      <c r="E76" s="121">
        <v>45236</v>
      </c>
    </row>
    <row r="77" spans="1:5" x14ac:dyDescent="0.25">
      <c r="A77" s="118">
        <f t="shared" si="1"/>
        <v>45895</v>
      </c>
      <c r="B77" s="119">
        <v>0.64124999999999999</v>
      </c>
      <c r="C77" s="120">
        <v>0.64124999999999999</v>
      </c>
      <c r="E77" s="121">
        <v>45250</v>
      </c>
    </row>
    <row r="78" spans="1:5" x14ac:dyDescent="0.25">
      <c r="A78" s="118">
        <f t="shared" si="1"/>
        <v>45896</v>
      </c>
      <c r="B78" s="119">
        <v>0.61187499999999995</v>
      </c>
      <c r="C78" s="120">
        <v>0.61187499999999995</v>
      </c>
      <c r="E78" s="121">
        <v>45268</v>
      </c>
    </row>
    <row r="79" spans="1:5" x14ac:dyDescent="0.25">
      <c r="A79" s="118">
        <f t="shared" si="1"/>
        <v>45897</v>
      </c>
      <c r="B79" s="119">
        <v>0.66125</v>
      </c>
      <c r="C79" s="120">
        <v>0.66125</v>
      </c>
      <c r="E79" s="121">
        <v>45285</v>
      </c>
    </row>
    <row r="80" spans="1:5" x14ac:dyDescent="0.25">
      <c r="A80" s="118">
        <f t="shared" si="1"/>
        <v>45898</v>
      </c>
      <c r="B80" s="119">
        <v>0.66187499999999999</v>
      </c>
      <c r="C80" s="120">
        <v>0.66187499999999999</v>
      </c>
      <c r="E80" s="121">
        <v>45292</v>
      </c>
    </row>
    <row r="81" spans="1:5" x14ac:dyDescent="0.25">
      <c r="A81" s="118">
        <f t="shared" si="1"/>
        <v>45901</v>
      </c>
      <c r="B81" s="119">
        <v>0.67</v>
      </c>
      <c r="C81" s="120">
        <v>0.67</v>
      </c>
      <c r="E81" s="121">
        <v>45334</v>
      </c>
    </row>
    <row r="82" spans="1:5" x14ac:dyDescent="0.25">
      <c r="A82" s="118">
        <f t="shared" si="1"/>
        <v>45902</v>
      </c>
      <c r="B82" s="119">
        <v>0.58437499999999998</v>
      </c>
      <c r="C82" s="120">
        <v>0.58437499999999998</v>
      </c>
      <c r="E82" s="121">
        <v>45335</v>
      </c>
    </row>
    <row r="83" spans="1:5" x14ac:dyDescent="0.25">
      <c r="A83" s="118">
        <f t="shared" si="1"/>
        <v>45903</v>
      </c>
      <c r="B83" s="119">
        <f>(+IF(C83&gt;0,C83,B82))/100*100</f>
        <v>0.66</v>
      </c>
      <c r="C83" s="120">
        <v>0.66</v>
      </c>
      <c r="E83" s="121">
        <v>45375</v>
      </c>
    </row>
    <row r="84" spans="1:5" x14ac:dyDescent="0.25">
      <c r="A84" s="118">
        <f t="shared" si="1"/>
        <v>45904</v>
      </c>
      <c r="B84" s="119">
        <f t="shared" ref="B84:B147" si="2">(+IF(C84&gt;0,C84,B83))/100*100</f>
        <v>0.65937500000000004</v>
      </c>
      <c r="C84" s="120">
        <v>0.65937500000000004</v>
      </c>
      <c r="E84" s="121">
        <v>45379</v>
      </c>
    </row>
    <row r="85" spans="1:5" x14ac:dyDescent="0.25">
      <c r="A85" s="118">
        <f t="shared" si="1"/>
        <v>45905</v>
      </c>
      <c r="B85" s="119">
        <f t="shared" si="2"/>
        <v>0.640625</v>
      </c>
      <c r="C85" s="120">
        <v>0.640625</v>
      </c>
      <c r="E85" s="121">
        <v>45380</v>
      </c>
    </row>
    <row r="86" spans="1:5" x14ac:dyDescent="0.25">
      <c r="A86" s="118">
        <f t="shared" si="1"/>
        <v>45908</v>
      </c>
      <c r="B86" s="119">
        <f t="shared" si="2"/>
        <v>0.63500000000000001</v>
      </c>
      <c r="C86" s="120">
        <v>0.63500000000000001</v>
      </c>
      <c r="E86" s="121">
        <v>45383</v>
      </c>
    </row>
    <row r="87" spans="1:5" x14ac:dyDescent="0.25">
      <c r="A87" s="118">
        <f t="shared" si="1"/>
        <v>45909</v>
      </c>
      <c r="B87" s="119">
        <f t="shared" si="2"/>
        <v>0.64937500000000004</v>
      </c>
      <c r="C87" s="120">
        <v>0.64937500000000004</v>
      </c>
      <c r="E87" s="121">
        <v>45384</v>
      </c>
    </row>
    <row r="88" spans="1:5" x14ac:dyDescent="0.25">
      <c r="A88" s="118">
        <f t="shared" si="1"/>
        <v>45910</v>
      </c>
      <c r="B88" s="119">
        <f t="shared" si="2"/>
        <v>0.59</v>
      </c>
      <c r="C88" s="120">
        <v>0.59</v>
      </c>
      <c r="E88" s="121">
        <v>45413</v>
      </c>
    </row>
    <row r="89" spans="1:5" x14ac:dyDescent="0.25">
      <c r="A89" s="118">
        <f t="shared" si="1"/>
        <v>45911</v>
      </c>
      <c r="B89" s="119">
        <f t="shared" si="2"/>
        <v>0.52500000000000002</v>
      </c>
      <c r="C89" s="120">
        <v>0.52500000000000002</v>
      </c>
      <c r="E89" s="121">
        <v>45437</v>
      </c>
    </row>
    <row r="90" spans="1:5" x14ac:dyDescent="0.25">
      <c r="A90" s="118">
        <f t="shared" si="1"/>
        <v>45912</v>
      </c>
      <c r="B90" s="119">
        <f t="shared" si="2"/>
        <v>0.47687499999999994</v>
      </c>
      <c r="C90" s="120">
        <v>0.47687499999999999</v>
      </c>
      <c r="E90" s="121">
        <v>45460</v>
      </c>
    </row>
    <row r="91" spans="1:5" x14ac:dyDescent="0.25">
      <c r="A91" s="118">
        <f t="shared" si="1"/>
        <v>45915</v>
      </c>
      <c r="B91" s="119">
        <f t="shared" si="2"/>
        <v>0.45937499999999998</v>
      </c>
      <c r="C91" s="120">
        <v>0.45937499999999998</v>
      </c>
      <c r="E91" s="121">
        <v>45463</v>
      </c>
    </row>
    <row r="92" spans="1:5" x14ac:dyDescent="0.25">
      <c r="A92" s="118">
        <f t="shared" si="1"/>
        <v>45916</v>
      </c>
      <c r="B92" s="119">
        <f t="shared" si="2"/>
        <v>0.43687500000000001</v>
      </c>
      <c r="C92" s="120">
        <v>0.43687500000000001</v>
      </c>
      <c r="E92" s="121">
        <v>45464</v>
      </c>
    </row>
    <row r="93" spans="1:5" x14ac:dyDescent="0.25">
      <c r="A93" s="118">
        <f t="shared" si="1"/>
        <v>45917</v>
      </c>
      <c r="B93" s="119">
        <f t="shared" si="2"/>
        <v>0.45124999999999998</v>
      </c>
      <c r="C93" s="120">
        <v>0.45124999999999998</v>
      </c>
      <c r="E93" s="121">
        <v>45482</v>
      </c>
    </row>
    <row r="94" spans="1:5" x14ac:dyDescent="0.25">
      <c r="A94" s="118">
        <f t="shared" si="1"/>
        <v>45918</v>
      </c>
      <c r="B94" s="119">
        <f t="shared" si="2"/>
        <v>0.46375</v>
      </c>
      <c r="C94" s="120">
        <v>0.46375</v>
      </c>
      <c r="E94" s="121">
        <v>45521</v>
      </c>
    </row>
    <row r="95" spans="1:5" x14ac:dyDescent="0.25">
      <c r="A95" s="118">
        <f t="shared" si="1"/>
        <v>45919</v>
      </c>
      <c r="B95" s="119">
        <f t="shared" si="2"/>
        <v>0.47562500000000002</v>
      </c>
      <c r="C95" s="120">
        <v>0.47562500000000002</v>
      </c>
      <c r="E95" s="121">
        <v>45576</v>
      </c>
    </row>
    <row r="96" spans="1:5" x14ac:dyDescent="0.25">
      <c r="A96" s="118">
        <f t="shared" si="1"/>
        <v>45922</v>
      </c>
      <c r="B96" s="119">
        <f t="shared" si="2"/>
        <v>0.481875</v>
      </c>
      <c r="C96" s="120">
        <v>0.481875</v>
      </c>
      <c r="E96" s="121">
        <v>45577</v>
      </c>
    </row>
    <row r="97" spans="1:5" x14ac:dyDescent="0.25">
      <c r="A97" s="118">
        <f t="shared" si="1"/>
        <v>45923</v>
      </c>
      <c r="B97" s="119">
        <f t="shared" si="2"/>
        <v>0.48812500000000003</v>
      </c>
      <c r="C97" s="120">
        <v>0.48812499999999998</v>
      </c>
      <c r="E97" s="121">
        <v>45614</v>
      </c>
    </row>
    <row r="98" spans="1:5" x14ac:dyDescent="0.25">
      <c r="A98" s="118">
        <f t="shared" si="1"/>
        <v>45924</v>
      </c>
      <c r="B98" s="119">
        <f t="shared" si="2"/>
        <v>0.44187500000000002</v>
      </c>
      <c r="C98" s="120">
        <v>0.44187500000000002</v>
      </c>
      <c r="E98" s="121">
        <v>45634</v>
      </c>
    </row>
    <row r="99" spans="1:5" x14ac:dyDescent="0.25">
      <c r="A99" s="118">
        <f t="shared" si="1"/>
        <v>45925</v>
      </c>
      <c r="B99" s="119">
        <f t="shared" si="2"/>
        <v>0.41625000000000006</v>
      </c>
      <c r="C99" s="120">
        <v>0.41625000000000001</v>
      </c>
      <c r="E99" s="121">
        <v>45651</v>
      </c>
    </row>
    <row r="100" spans="1:5" x14ac:dyDescent="0.25">
      <c r="A100" s="118">
        <f t="shared" si="1"/>
        <v>45926</v>
      </c>
      <c r="B100" s="119">
        <f t="shared" si="2"/>
        <v>0.40999999999999992</v>
      </c>
      <c r="C100" s="120">
        <v>0.41</v>
      </c>
      <c r="E100" s="118">
        <v>45657</v>
      </c>
    </row>
    <row r="101" spans="1:5" x14ac:dyDescent="0.25">
      <c r="A101" s="118">
        <f t="shared" si="1"/>
        <v>45929</v>
      </c>
      <c r="B101" s="119">
        <f t="shared" si="2"/>
        <v>0.41499999999999998</v>
      </c>
      <c r="C101" s="120">
        <v>0.41499999999999998</v>
      </c>
      <c r="E101" s="121">
        <v>45658</v>
      </c>
    </row>
    <row r="102" spans="1:5" x14ac:dyDescent="0.25">
      <c r="A102" s="118">
        <f t="shared" si="1"/>
        <v>45930</v>
      </c>
      <c r="B102" s="119">
        <f t="shared" si="2"/>
        <v>0.42375000000000002</v>
      </c>
      <c r="C102" s="120">
        <v>0.42375000000000002</v>
      </c>
      <c r="E102" s="121">
        <v>45719</v>
      </c>
    </row>
    <row r="103" spans="1:5" x14ac:dyDescent="0.25">
      <c r="A103" s="118">
        <f t="shared" si="1"/>
        <v>45931</v>
      </c>
      <c r="B103" s="119">
        <f t="shared" si="2"/>
        <v>0.42875000000000008</v>
      </c>
      <c r="C103" s="120">
        <v>0.42875000000000002</v>
      </c>
      <c r="E103" s="121">
        <v>45720</v>
      </c>
    </row>
    <row r="104" spans="1:5" x14ac:dyDescent="0.25">
      <c r="A104" s="118">
        <f t="shared" si="1"/>
        <v>45932</v>
      </c>
      <c r="B104" s="119">
        <f t="shared" si="2"/>
        <v>0.42</v>
      </c>
      <c r="C104" s="120">
        <v>0.42</v>
      </c>
      <c r="E104" s="121">
        <v>45740</v>
      </c>
    </row>
    <row r="105" spans="1:5" x14ac:dyDescent="0.25">
      <c r="A105" s="118">
        <f t="shared" si="1"/>
        <v>45933</v>
      </c>
      <c r="B105" s="119">
        <f t="shared" si="2"/>
        <v>0.44124999999999998</v>
      </c>
      <c r="C105" s="120">
        <v>0.44124999999999998</v>
      </c>
      <c r="E105" s="121">
        <v>45749</v>
      </c>
    </row>
    <row r="106" spans="1:5" x14ac:dyDescent="0.25">
      <c r="A106" s="118">
        <f t="shared" si="1"/>
        <v>45936</v>
      </c>
      <c r="B106" s="119">
        <f t="shared" si="2"/>
        <v>0.44750000000000001</v>
      </c>
      <c r="C106" s="120">
        <v>0.44750000000000001</v>
      </c>
      <c r="E106" s="121">
        <v>45764</v>
      </c>
    </row>
    <row r="107" spans="1:5" x14ac:dyDescent="0.25">
      <c r="A107" s="118">
        <f t="shared" si="1"/>
        <v>45937</v>
      </c>
      <c r="B107" s="119">
        <f t="shared" si="2"/>
        <v>0.47124999999999995</v>
      </c>
      <c r="C107" s="120">
        <v>0.47125</v>
      </c>
      <c r="E107" s="121">
        <v>45765</v>
      </c>
    </row>
    <row r="108" spans="1:5" x14ac:dyDescent="0.25">
      <c r="A108" s="118">
        <f t="shared" si="1"/>
        <v>45938</v>
      </c>
      <c r="B108" s="119">
        <f t="shared" si="2"/>
        <v>0.50187499999999996</v>
      </c>
      <c r="C108" s="120">
        <v>0.50187499999999996</v>
      </c>
      <c r="E108" s="121">
        <v>45778</v>
      </c>
    </row>
    <row r="109" spans="1:5" x14ac:dyDescent="0.25">
      <c r="A109" s="118">
        <f t="shared" si="1"/>
        <v>45939</v>
      </c>
      <c r="B109" s="119">
        <f t="shared" si="2"/>
        <v>0.54374999999999996</v>
      </c>
      <c r="C109" s="117">
        <v>0.54374999999999996</v>
      </c>
      <c r="E109" s="121">
        <v>45779</v>
      </c>
    </row>
    <row r="110" spans="1:5" x14ac:dyDescent="0.25">
      <c r="A110" s="118">
        <f t="shared" si="1"/>
        <v>45943</v>
      </c>
      <c r="B110" s="119">
        <f t="shared" si="2"/>
        <v>0.53749999999999998</v>
      </c>
      <c r="C110" s="117">
        <v>0.53749999999999998</v>
      </c>
      <c r="E110" s="121">
        <v>45802</v>
      </c>
    </row>
    <row r="111" spans="1:5" x14ac:dyDescent="0.25">
      <c r="A111" s="118">
        <f t="shared" si="1"/>
        <v>45944</v>
      </c>
      <c r="B111" s="119">
        <f t="shared" si="2"/>
        <v>0.53749999999999998</v>
      </c>
      <c r="C111" s="117">
        <f>+Resumen!C24</f>
        <v>0</v>
      </c>
      <c r="E111" s="121">
        <v>45824</v>
      </c>
    </row>
    <row r="112" spans="1:5" x14ac:dyDescent="0.25">
      <c r="A112" s="118">
        <f t="shared" si="1"/>
        <v>45945</v>
      </c>
      <c r="B112" s="119">
        <f t="shared" si="2"/>
        <v>0.53749999999999998</v>
      </c>
      <c r="C112" s="117"/>
      <c r="E112" s="121">
        <v>45828</v>
      </c>
    </row>
    <row r="113" spans="1:5" x14ac:dyDescent="0.25">
      <c r="A113" s="118">
        <f t="shared" si="1"/>
        <v>45946</v>
      </c>
      <c r="B113" s="119">
        <f t="shared" si="2"/>
        <v>0.53749999999999998</v>
      </c>
      <c r="C113" s="117"/>
      <c r="E113" s="121">
        <v>45847</v>
      </c>
    </row>
    <row r="114" spans="1:5" x14ac:dyDescent="0.25">
      <c r="A114" s="118">
        <f t="shared" si="1"/>
        <v>45947</v>
      </c>
      <c r="B114" s="119">
        <f t="shared" si="2"/>
        <v>0.53749999999999998</v>
      </c>
      <c r="C114" s="117"/>
      <c r="E114" s="121">
        <v>45884</v>
      </c>
    </row>
    <row r="115" spans="1:5" x14ac:dyDescent="0.25">
      <c r="A115" s="118">
        <f t="shared" si="1"/>
        <v>45950</v>
      </c>
      <c r="B115" s="119">
        <f t="shared" si="2"/>
        <v>0.53749999999999998</v>
      </c>
      <c r="C115" s="117"/>
      <c r="E115" s="121">
        <v>45886</v>
      </c>
    </row>
    <row r="116" spans="1:5" x14ac:dyDescent="0.25">
      <c r="A116" s="118">
        <f t="shared" si="1"/>
        <v>45951</v>
      </c>
      <c r="B116" s="119">
        <f t="shared" si="2"/>
        <v>0.53749999999999998</v>
      </c>
      <c r="C116" s="117"/>
      <c r="E116" s="121">
        <v>45940</v>
      </c>
    </row>
    <row r="117" spans="1:5" x14ac:dyDescent="0.25">
      <c r="A117" s="118">
        <f t="shared" si="1"/>
        <v>45952</v>
      </c>
      <c r="B117" s="119">
        <f t="shared" si="2"/>
        <v>0.53749999999999998</v>
      </c>
      <c r="C117" s="117"/>
      <c r="E117" s="118">
        <v>45967</v>
      </c>
    </row>
    <row r="118" spans="1:5" x14ac:dyDescent="0.25">
      <c r="A118" s="118">
        <f t="shared" si="1"/>
        <v>45953</v>
      </c>
      <c r="B118" s="119">
        <f t="shared" si="2"/>
        <v>0.53749999999999998</v>
      </c>
      <c r="C118" s="117"/>
      <c r="E118" s="121">
        <v>45982</v>
      </c>
    </row>
    <row r="119" spans="1:5" x14ac:dyDescent="0.25">
      <c r="A119" s="118">
        <f t="shared" si="1"/>
        <v>45954</v>
      </c>
      <c r="B119" s="119">
        <f t="shared" si="2"/>
        <v>0.53749999999999998</v>
      </c>
      <c r="C119" s="117"/>
      <c r="E119" s="121">
        <v>45985</v>
      </c>
    </row>
    <row r="120" spans="1:5" x14ac:dyDescent="0.25">
      <c r="A120" s="118">
        <f t="shared" si="1"/>
        <v>45957</v>
      </c>
      <c r="B120" s="119">
        <f t="shared" si="2"/>
        <v>0.53749999999999998</v>
      </c>
      <c r="C120" s="117"/>
      <c r="E120" s="121">
        <v>45999</v>
      </c>
    </row>
    <row r="121" spans="1:5" x14ac:dyDescent="0.25">
      <c r="A121" s="118">
        <f t="shared" si="1"/>
        <v>45958</v>
      </c>
      <c r="B121" s="119">
        <f t="shared" si="2"/>
        <v>0.53749999999999998</v>
      </c>
      <c r="C121" s="117"/>
      <c r="E121" s="121">
        <v>46016</v>
      </c>
    </row>
    <row r="122" spans="1:5" x14ac:dyDescent="0.25">
      <c r="A122" s="118">
        <f t="shared" si="1"/>
        <v>45959</v>
      </c>
      <c r="B122" s="119">
        <f t="shared" si="2"/>
        <v>0.53749999999999998</v>
      </c>
      <c r="C122" s="117"/>
      <c r="E122" s="121">
        <v>46023</v>
      </c>
    </row>
    <row r="123" spans="1:5" x14ac:dyDescent="0.25">
      <c r="A123" s="118">
        <f t="shared" si="1"/>
        <v>45960</v>
      </c>
      <c r="B123" s="119">
        <f t="shared" si="2"/>
        <v>0.53749999999999998</v>
      </c>
      <c r="C123" s="117"/>
      <c r="E123" s="121">
        <v>46069</v>
      </c>
    </row>
    <row r="124" spans="1:5" x14ac:dyDescent="0.25">
      <c r="A124" s="118">
        <f t="shared" si="1"/>
        <v>45961</v>
      </c>
      <c r="B124" s="119">
        <f t="shared" si="2"/>
        <v>0.53749999999999998</v>
      </c>
      <c r="C124" s="117"/>
      <c r="E124" s="121">
        <v>46070</v>
      </c>
    </row>
    <row r="125" spans="1:5" x14ac:dyDescent="0.25">
      <c r="A125" s="118">
        <f t="shared" si="1"/>
        <v>45964</v>
      </c>
      <c r="B125" s="119">
        <f t="shared" si="2"/>
        <v>0.53749999999999998</v>
      </c>
      <c r="C125" s="117"/>
      <c r="E125" s="121">
        <v>46105</v>
      </c>
    </row>
    <row r="126" spans="1:5" x14ac:dyDescent="0.25">
      <c r="A126" s="118">
        <f t="shared" si="1"/>
        <v>45965</v>
      </c>
      <c r="B126" s="119">
        <f t="shared" si="2"/>
        <v>0.53749999999999998</v>
      </c>
      <c r="C126" s="117"/>
      <c r="E126" s="121">
        <v>46114</v>
      </c>
    </row>
    <row r="127" spans="1:5" x14ac:dyDescent="0.25">
      <c r="A127" s="118">
        <f t="shared" si="1"/>
        <v>45966</v>
      </c>
      <c r="B127" s="119">
        <f t="shared" si="2"/>
        <v>0.53749999999999998</v>
      </c>
      <c r="C127" s="117"/>
      <c r="E127" s="121">
        <v>46115</v>
      </c>
    </row>
    <row r="128" spans="1:5" x14ac:dyDescent="0.25">
      <c r="A128" s="118">
        <f t="shared" si="1"/>
        <v>45968</v>
      </c>
      <c r="B128" s="119">
        <f t="shared" si="2"/>
        <v>0.53749999999999998</v>
      </c>
      <c r="C128" s="117"/>
      <c r="E128" s="121">
        <v>46143</v>
      </c>
    </row>
    <row r="129" spans="1:5" x14ac:dyDescent="0.25">
      <c r="A129" s="118">
        <f t="shared" si="1"/>
        <v>45971</v>
      </c>
      <c r="B129" s="119">
        <f t="shared" si="2"/>
        <v>0.53749999999999998</v>
      </c>
      <c r="C129" s="117"/>
      <c r="E129" s="121">
        <v>46167</v>
      </c>
    </row>
    <row r="130" spans="1:5" x14ac:dyDescent="0.25">
      <c r="A130" s="118">
        <f t="shared" si="1"/>
        <v>45972</v>
      </c>
      <c r="B130" s="119">
        <f t="shared" si="2"/>
        <v>0.53749999999999998</v>
      </c>
      <c r="C130" s="117"/>
      <c r="E130" s="121">
        <v>46190</v>
      </c>
    </row>
    <row r="131" spans="1:5" x14ac:dyDescent="0.25">
      <c r="A131" s="118">
        <f t="shared" ref="A131:A155" si="3">+WORKDAY(A130,1,$E$2:$E$156)</f>
        <v>45973</v>
      </c>
      <c r="B131" s="119">
        <f t="shared" si="2"/>
        <v>0.53749999999999998</v>
      </c>
      <c r="C131" s="117"/>
      <c r="E131" s="121">
        <v>46193</v>
      </c>
    </row>
    <row r="132" spans="1:5" x14ac:dyDescent="0.25">
      <c r="A132" s="118">
        <f t="shared" si="3"/>
        <v>45974</v>
      </c>
      <c r="B132" s="119">
        <f t="shared" si="2"/>
        <v>0.53749999999999998</v>
      </c>
      <c r="C132" s="117"/>
      <c r="E132" s="121">
        <v>46212</v>
      </c>
    </row>
    <row r="133" spans="1:5" x14ac:dyDescent="0.25">
      <c r="A133" s="118">
        <f t="shared" si="3"/>
        <v>45975</v>
      </c>
      <c r="B133" s="119">
        <f t="shared" si="2"/>
        <v>0.53749999999999998</v>
      </c>
      <c r="C133" s="117"/>
      <c r="E133" s="121">
        <v>46251</v>
      </c>
    </row>
    <row r="134" spans="1:5" x14ac:dyDescent="0.25">
      <c r="A134" s="118">
        <f t="shared" si="3"/>
        <v>45978</v>
      </c>
      <c r="B134" s="119">
        <f t="shared" si="2"/>
        <v>0.53749999999999998</v>
      </c>
      <c r="C134" s="117"/>
      <c r="E134" s="121">
        <v>46307</v>
      </c>
    </row>
    <row r="135" spans="1:5" x14ac:dyDescent="0.25">
      <c r="A135" s="118">
        <f t="shared" si="3"/>
        <v>45979</v>
      </c>
      <c r="B135" s="119">
        <f t="shared" si="2"/>
        <v>0.53749999999999998</v>
      </c>
      <c r="C135" s="117"/>
      <c r="E135" s="121">
        <v>46346</v>
      </c>
    </row>
    <row r="136" spans="1:5" x14ac:dyDescent="0.25">
      <c r="A136" s="118">
        <f t="shared" si="3"/>
        <v>45980</v>
      </c>
      <c r="B136" s="119">
        <f t="shared" si="2"/>
        <v>0.53749999999999998</v>
      </c>
      <c r="C136" s="117"/>
      <c r="E136" s="121">
        <v>46364</v>
      </c>
    </row>
    <row r="137" spans="1:5" x14ac:dyDescent="0.25">
      <c r="A137" s="118">
        <f t="shared" si="3"/>
        <v>45981</v>
      </c>
      <c r="B137" s="119">
        <f t="shared" si="2"/>
        <v>0.53749999999999998</v>
      </c>
      <c r="C137" s="117"/>
      <c r="E137" s="121">
        <v>46381</v>
      </c>
    </row>
    <row r="138" spans="1:5" x14ac:dyDescent="0.25">
      <c r="A138" s="118">
        <f t="shared" si="3"/>
        <v>45986</v>
      </c>
      <c r="B138" s="119">
        <f t="shared" si="2"/>
        <v>0.53749999999999998</v>
      </c>
      <c r="C138" s="117"/>
      <c r="E138" s="121">
        <v>46388</v>
      </c>
    </row>
    <row r="139" spans="1:5" x14ac:dyDescent="0.25">
      <c r="A139" s="118">
        <f t="shared" si="3"/>
        <v>45987</v>
      </c>
      <c r="B139" s="119">
        <f t="shared" si="2"/>
        <v>0.53749999999999998</v>
      </c>
      <c r="C139" s="117"/>
      <c r="E139" s="121">
        <v>46426</v>
      </c>
    </row>
    <row r="140" spans="1:5" x14ac:dyDescent="0.25">
      <c r="A140" s="118">
        <f t="shared" si="3"/>
        <v>45988</v>
      </c>
      <c r="B140" s="119">
        <f t="shared" si="2"/>
        <v>0.53749999999999998</v>
      </c>
      <c r="C140" s="117"/>
      <c r="E140" s="121">
        <v>46427</v>
      </c>
    </row>
    <row r="141" spans="1:5" x14ac:dyDescent="0.25">
      <c r="A141" s="118">
        <f t="shared" si="3"/>
        <v>45989</v>
      </c>
      <c r="B141" s="119">
        <f t="shared" si="2"/>
        <v>0.53749999999999998</v>
      </c>
      <c r="C141" s="117"/>
      <c r="E141" s="121">
        <v>46470</v>
      </c>
    </row>
    <row r="142" spans="1:5" x14ac:dyDescent="0.25">
      <c r="A142" s="118">
        <f t="shared" si="3"/>
        <v>45992</v>
      </c>
      <c r="B142" s="119">
        <f t="shared" si="2"/>
        <v>0.53749999999999998</v>
      </c>
      <c r="C142" s="117"/>
      <c r="E142" s="121">
        <v>46471</v>
      </c>
    </row>
    <row r="143" spans="1:5" x14ac:dyDescent="0.25">
      <c r="A143" s="118">
        <f t="shared" si="3"/>
        <v>45993</v>
      </c>
      <c r="B143" s="119">
        <f t="shared" si="2"/>
        <v>0.53749999999999998</v>
      </c>
      <c r="C143" s="117"/>
      <c r="E143" s="121">
        <v>46472</v>
      </c>
    </row>
    <row r="144" spans="1:5" x14ac:dyDescent="0.25">
      <c r="A144" s="118">
        <f t="shared" si="3"/>
        <v>45994</v>
      </c>
      <c r="B144" s="119">
        <f t="shared" si="2"/>
        <v>0.53749999999999998</v>
      </c>
      <c r="C144" s="117"/>
      <c r="E144" s="121">
        <v>46479</v>
      </c>
    </row>
    <row r="145" spans="1:5" x14ac:dyDescent="0.25">
      <c r="A145" s="118">
        <f t="shared" si="3"/>
        <v>45995</v>
      </c>
      <c r="B145" s="119">
        <f t="shared" si="2"/>
        <v>0.53749999999999998</v>
      </c>
      <c r="C145" s="117"/>
      <c r="E145" s="121">
        <v>46508</v>
      </c>
    </row>
    <row r="146" spans="1:5" x14ac:dyDescent="0.25">
      <c r="A146" s="118">
        <f t="shared" si="3"/>
        <v>45996</v>
      </c>
      <c r="B146" s="119">
        <f t="shared" si="2"/>
        <v>0.53749999999999998</v>
      </c>
      <c r="C146" s="117"/>
      <c r="E146" s="121">
        <v>46532</v>
      </c>
    </row>
    <row r="147" spans="1:5" x14ac:dyDescent="0.25">
      <c r="A147" s="118">
        <f t="shared" si="3"/>
        <v>46000</v>
      </c>
      <c r="B147" s="119">
        <f t="shared" si="2"/>
        <v>0.53749999999999998</v>
      </c>
      <c r="C147" s="117"/>
      <c r="E147" s="121">
        <v>46555</v>
      </c>
    </row>
    <row r="148" spans="1:5" x14ac:dyDescent="0.25">
      <c r="A148" s="118">
        <f t="shared" si="3"/>
        <v>46001</v>
      </c>
      <c r="B148" s="119">
        <f t="shared" ref="B148:B155" si="4">(+IF(C148&gt;0,C148,B147))/100*100</f>
        <v>0.53749999999999998</v>
      </c>
      <c r="C148" s="117"/>
      <c r="E148" s="121">
        <v>46558</v>
      </c>
    </row>
    <row r="149" spans="1:5" x14ac:dyDescent="0.25">
      <c r="A149" s="118">
        <f t="shared" si="3"/>
        <v>46002</v>
      </c>
      <c r="B149" s="119">
        <f t="shared" si="4"/>
        <v>0.53749999999999998</v>
      </c>
      <c r="C149" s="117"/>
      <c r="E149" s="121">
        <v>46577</v>
      </c>
    </row>
    <row r="150" spans="1:5" x14ac:dyDescent="0.25">
      <c r="A150" s="118">
        <f t="shared" si="3"/>
        <v>46003</v>
      </c>
      <c r="B150" s="119">
        <f t="shared" si="4"/>
        <v>0.53749999999999998</v>
      </c>
      <c r="C150" s="117"/>
      <c r="E150" s="121">
        <v>46616</v>
      </c>
    </row>
    <row r="151" spans="1:5" x14ac:dyDescent="0.25">
      <c r="A151" s="118">
        <f t="shared" si="3"/>
        <v>46006</v>
      </c>
      <c r="B151" s="119">
        <f t="shared" si="4"/>
        <v>0.53749999999999998</v>
      </c>
      <c r="C151" s="117"/>
      <c r="E151" s="121">
        <v>46672</v>
      </c>
    </row>
    <row r="152" spans="1:5" x14ac:dyDescent="0.25">
      <c r="A152" s="118">
        <f t="shared" si="3"/>
        <v>46007</v>
      </c>
      <c r="B152" s="119">
        <f t="shared" si="4"/>
        <v>0.53749999999999998</v>
      </c>
      <c r="C152" s="117"/>
      <c r="E152" s="121">
        <v>46711</v>
      </c>
    </row>
    <row r="153" spans="1:5" x14ac:dyDescent="0.25">
      <c r="A153" s="118">
        <f t="shared" si="3"/>
        <v>46008</v>
      </c>
      <c r="B153" s="119">
        <f t="shared" si="4"/>
        <v>0.53749999999999998</v>
      </c>
      <c r="C153" s="117"/>
      <c r="E153" s="121">
        <v>46729</v>
      </c>
    </row>
    <row r="154" spans="1:5" x14ac:dyDescent="0.25">
      <c r="A154" s="118">
        <f t="shared" si="3"/>
        <v>46009</v>
      </c>
      <c r="B154" s="119">
        <f t="shared" si="4"/>
        <v>0.53749999999999998</v>
      </c>
      <c r="C154" s="117"/>
      <c r="E154" s="121">
        <v>46746</v>
      </c>
    </row>
    <row r="155" spans="1:5" x14ac:dyDescent="0.25">
      <c r="A155" s="118">
        <f t="shared" si="3"/>
        <v>46010</v>
      </c>
      <c r="B155" s="119">
        <f t="shared" si="4"/>
        <v>0.53749999999999998</v>
      </c>
      <c r="C155" s="117"/>
      <c r="E155" s="121">
        <v>46753</v>
      </c>
    </row>
    <row r="156" spans="1:5" x14ac:dyDescent="0.25">
      <c r="E156" s="121">
        <v>46811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7AF8B-56C6-41AB-8569-D22FFA9B7523}">
  <dimension ref="A1:A112"/>
  <sheetViews>
    <sheetView topLeftCell="A88" workbookViewId="0">
      <selection activeCell="A76" sqref="A76"/>
    </sheetView>
  </sheetViews>
  <sheetFormatPr baseColWidth="10" defaultRowHeight="12.75" x14ac:dyDescent="0.2"/>
  <sheetData>
    <row r="1" spans="1:1" x14ac:dyDescent="0.2">
      <c r="A1" t="s">
        <v>19</v>
      </c>
    </row>
    <row r="2" spans="1:1" x14ac:dyDescent="0.2">
      <c r="A2" s="60">
        <v>44562</v>
      </c>
    </row>
    <row r="3" spans="1:1" x14ac:dyDescent="0.2">
      <c r="A3" s="60">
        <v>44620</v>
      </c>
    </row>
    <row r="4" spans="1:1" x14ac:dyDescent="0.2">
      <c r="A4" s="60">
        <v>44621</v>
      </c>
    </row>
    <row r="5" spans="1:1" x14ac:dyDescent="0.2">
      <c r="A5" s="60">
        <v>44644</v>
      </c>
    </row>
    <row r="6" spans="1:1" x14ac:dyDescent="0.2">
      <c r="A6" s="60">
        <v>44653</v>
      </c>
    </row>
    <row r="7" spans="1:1" x14ac:dyDescent="0.2">
      <c r="A7" s="60">
        <v>44665</v>
      </c>
    </row>
    <row r="8" spans="1:1" x14ac:dyDescent="0.2">
      <c r="A8" s="60">
        <v>44666</v>
      </c>
    </row>
    <row r="9" spans="1:1" x14ac:dyDescent="0.2">
      <c r="A9" s="60">
        <v>44682</v>
      </c>
    </row>
    <row r="10" spans="1:1" x14ac:dyDescent="0.2">
      <c r="A10" s="60">
        <v>44699</v>
      </c>
    </row>
    <row r="11" spans="1:1" x14ac:dyDescent="0.2">
      <c r="A11" s="60">
        <v>44706</v>
      </c>
    </row>
    <row r="12" spans="1:1" x14ac:dyDescent="0.2">
      <c r="A12" s="60">
        <v>44729</v>
      </c>
    </row>
    <row r="13" spans="1:1" x14ac:dyDescent="0.2">
      <c r="A13" s="60">
        <v>44732</v>
      </c>
    </row>
    <row r="14" spans="1:1" x14ac:dyDescent="0.2">
      <c r="A14" s="60">
        <v>44751</v>
      </c>
    </row>
    <row r="15" spans="1:1" x14ac:dyDescent="0.2">
      <c r="A15" s="60">
        <v>44788</v>
      </c>
    </row>
    <row r="16" spans="1:1" x14ac:dyDescent="0.2">
      <c r="A16" s="60">
        <v>44841</v>
      </c>
    </row>
    <row r="17" spans="1:1" x14ac:dyDescent="0.2">
      <c r="A17" s="60">
        <v>44844</v>
      </c>
    </row>
    <row r="18" spans="1:1" x14ac:dyDescent="0.2">
      <c r="A18" s="60">
        <v>44885</v>
      </c>
    </row>
    <row r="19" spans="1:1" x14ac:dyDescent="0.2">
      <c r="A19" s="60">
        <v>44886</v>
      </c>
    </row>
    <row r="20" spans="1:1" x14ac:dyDescent="0.2">
      <c r="A20" s="60">
        <v>44903</v>
      </c>
    </row>
    <row r="21" spans="1:1" x14ac:dyDescent="0.2">
      <c r="A21" s="60">
        <v>44904</v>
      </c>
    </row>
    <row r="22" spans="1:1" x14ac:dyDescent="0.2">
      <c r="A22" s="60">
        <v>44920</v>
      </c>
    </row>
    <row r="23" spans="1:1" x14ac:dyDescent="0.2">
      <c r="A23" s="60">
        <v>44927</v>
      </c>
    </row>
    <row r="24" spans="1:1" x14ac:dyDescent="0.2">
      <c r="A24" s="60">
        <v>44977</v>
      </c>
    </row>
    <row r="25" spans="1:1" x14ac:dyDescent="0.2">
      <c r="A25" s="60">
        <v>44978</v>
      </c>
    </row>
    <row r="26" spans="1:1" x14ac:dyDescent="0.2">
      <c r="A26" s="60">
        <v>45009</v>
      </c>
    </row>
    <row r="27" spans="1:1" x14ac:dyDescent="0.2">
      <c r="A27" s="60">
        <v>45018</v>
      </c>
    </row>
    <row r="28" spans="1:1" x14ac:dyDescent="0.2">
      <c r="A28" s="60">
        <v>45022</v>
      </c>
    </row>
    <row r="29" spans="1:1" x14ac:dyDescent="0.2">
      <c r="A29" s="60">
        <v>45023</v>
      </c>
    </row>
    <row r="30" spans="1:1" x14ac:dyDescent="0.2">
      <c r="A30" s="60">
        <v>45047</v>
      </c>
    </row>
    <row r="31" spans="1:1" x14ac:dyDescent="0.2">
      <c r="A31" s="60">
        <v>45071</v>
      </c>
    </row>
    <row r="32" spans="1:1" x14ac:dyDescent="0.2">
      <c r="A32" s="60">
        <v>45072</v>
      </c>
    </row>
    <row r="33" spans="1:1" x14ac:dyDescent="0.2">
      <c r="A33" s="60">
        <v>45094</v>
      </c>
    </row>
    <row r="34" spans="1:1" x14ac:dyDescent="0.2">
      <c r="A34" s="60">
        <v>45096</v>
      </c>
    </row>
    <row r="35" spans="1:1" x14ac:dyDescent="0.2">
      <c r="A35" s="60">
        <v>45097</v>
      </c>
    </row>
    <row r="36" spans="1:1" x14ac:dyDescent="0.2">
      <c r="A36" s="60">
        <v>45116</v>
      </c>
    </row>
    <row r="37" spans="1:1" x14ac:dyDescent="0.2">
      <c r="A37" s="60">
        <v>45159</v>
      </c>
    </row>
    <row r="38" spans="1:1" x14ac:dyDescent="0.2">
      <c r="A38" s="60">
        <v>45212</v>
      </c>
    </row>
    <row r="39" spans="1:1" x14ac:dyDescent="0.2">
      <c r="A39" s="60">
        <v>45215</v>
      </c>
    </row>
    <row r="40" spans="1:1" x14ac:dyDescent="0.2">
      <c r="A40" s="60">
        <v>45250</v>
      </c>
    </row>
    <row r="41" spans="1:1" x14ac:dyDescent="0.2">
      <c r="A41" s="60">
        <v>45268</v>
      </c>
    </row>
    <row r="42" spans="1:1" x14ac:dyDescent="0.2">
      <c r="A42" s="60">
        <v>45285</v>
      </c>
    </row>
    <row r="43" spans="1:1" x14ac:dyDescent="0.2">
      <c r="A43" s="60">
        <v>45292</v>
      </c>
    </row>
    <row r="44" spans="1:1" x14ac:dyDescent="0.2">
      <c r="A44" s="60">
        <v>45334</v>
      </c>
    </row>
    <row r="45" spans="1:1" x14ac:dyDescent="0.2">
      <c r="A45" s="60">
        <v>45335</v>
      </c>
    </row>
    <row r="46" spans="1:1" x14ac:dyDescent="0.2">
      <c r="A46" s="60">
        <v>45375</v>
      </c>
    </row>
    <row r="47" spans="1:1" x14ac:dyDescent="0.2">
      <c r="A47" s="60">
        <v>45379</v>
      </c>
    </row>
    <row r="48" spans="1:1" x14ac:dyDescent="0.2">
      <c r="A48" s="60">
        <v>45380</v>
      </c>
    </row>
    <row r="49" spans="1:1" x14ac:dyDescent="0.2">
      <c r="A49" s="60">
        <v>45383</v>
      </c>
    </row>
    <row r="50" spans="1:1" x14ac:dyDescent="0.2">
      <c r="A50" s="60">
        <v>45384</v>
      </c>
    </row>
    <row r="51" spans="1:1" x14ac:dyDescent="0.2">
      <c r="A51" s="60">
        <v>45413</v>
      </c>
    </row>
    <row r="52" spans="1:1" x14ac:dyDescent="0.2">
      <c r="A52" s="60">
        <v>45437</v>
      </c>
    </row>
    <row r="53" spans="1:1" x14ac:dyDescent="0.2">
      <c r="A53" s="60">
        <v>45460</v>
      </c>
    </row>
    <row r="54" spans="1:1" x14ac:dyDescent="0.2">
      <c r="A54" s="60">
        <v>45463</v>
      </c>
    </row>
    <row r="55" spans="1:1" x14ac:dyDescent="0.2">
      <c r="A55" s="60">
        <v>45464</v>
      </c>
    </row>
    <row r="56" spans="1:1" x14ac:dyDescent="0.2">
      <c r="A56" s="60">
        <v>45482</v>
      </c>
    </row>
    <row r="57" spans="1:1" x14ac:dyDescent="0.2">
      <c r="A57" s="60">
        <v>45521</v>
      </c>
    </row>
    <row r="58" spans="1:1" x14ac:dyDescent="0.2">
      <c r="A58" s="60">
        <v>45576</v>
      </c>
    </row>
    <row r="59" spans="1:1" x14ac:dyDescent="0.2">
      <c r="A59" s="60">
        <v>45577</v>
      </c>
    </row>
    <row r="60" spans="1:1" x14ac:dyDescent="0.2">
      <c r="A60" s="60">
        <v>45614</v>
      </c>
    </row>
    <row r="61" spans="1:1" x14ac:dyDescent="0.2">
      <c r="A61" s="60">
        <v>45634</v>
      </c>
    </row>
    <row r="62" spans="1:1" x14ac:dyDescent="0.2">
      <c r="A62" s="60">
        <v>45651</v>
      </c>
    </row>
    <row r="63" spans="1:1" x14ac:dyDescent="0.2">
      <c r="A63" s="60">
        <v>45658</v>
      </c>
    </row>
    <row r="64" spans="1:1" x14ac:dyDescent="0.2">
      <c r="A64" s="60">
        <v>45719</v>
      </c>
    </row>
    <row r="65" spans="1:1" x14ac:dyDescent="0.2">
      <c r="A65" s="60">
        <v>45720</v>
      </c>
    </row>
    <row r="66" spans="1:1" x14ac:dyDescent="0.2">
      <c r="A66" s="60">
        <v>45740</v>
      </c>
    </row>
    <row r="67" spans="1:1" x14ac:dyDescent="0.2">
      <c r="A67" s="60">
        <v>45749</v>
      </c>
    </row>
    <row r="68" spans="1:1" x14ac:dyDescent="0.2">
      <c r="A68" s="60">
        <v>45764</v>
      </c>
    </row>
    <row r="69" spans="1:1" x14ac:dyDescent="0.2">
      <c r="A69" s="60">
        <v>45765</v>
      </c>
    </row>
    <row r="70" spans="1:1" x14ac:dyDescent="0.2">
      <c r="A70" s="60">
        <v>45778</v>
      </c>
    </row>
    <row r="71" spans="1:1" x14ac:dyDescent="0.2">
      <c r="A71" s="60">
        <v>45802</v>
      </c>
    </row>
    <row r="72" spans="1:1" x14ac:dyDescent="0.2">
      <c r="A72" s="60">
        <v>45825</v>
      </c>
    </row>
    <row r="73" spans="1:1" x14ac:dyDescent="0.2">
      <c r="A73" s="60">
        <v>45828</v>
      </c>
    </row>
    <row r="74" spans="1:1" x14ac:dyDescent="0.2">
      <c r="A74" s="60">
        <v>45847</v>
      </c>
    </row>
    <row r="75" spans="1:1" x14ac:dyDescent="0.2">
      <c r="A75" s="60">
        <v>45884</v>
      </c>
    </row>
    <row r="76" spans="1:1" x14ac:dyDescent="0.2">
      <c r="A76" s="60">
        <v>45886</v>
      </c>
    </row>
    <row r="77" spans="1:1" x14ac:dyDescent="0.2">
      <c r="A77" s="60">
        <v>45942</v>
      </c>
    </row>
    <row r="78" spans="1:1" x14ac:dyDescent="0.2">
      <c r="A78" s="60">
        <v>45985</v>
      </c>
    </row>
    <row r="79" spans="1:1" x14ac:dyDescent="0.2">
      <c r="A79" s="60">
        <v>45999</v>
      </c>
    </row>
    <row r="80" spans="1:1" x14ac:dyDescent="0.2">
      <c r="A80" s="60">
        <v>46016</v>
      </c>
    </row>
    <row r="81" spans="1:1" x14ac:dyDescent="0.2">
      <c r="A81" s="60">
        <v>46023</v>
      </c>
    </row>
    <row r="82" spans="1:1" x14ac:dyDescent="0.2">
      <c r="A82" s="60">
        <v>46069</v>
      </c>
    </row>
    <row r="83" spans="1:1" x14ac:dyDescent="0.2">
      <c r="A83" s="60">
        <v>46070</v>
      </c>
    </row>
    <row r="84" spans="1:1" x14ac:dyDescent="0.2">
      <c r="A84" s="60">
        <v>46105</v>
      </c>
    </row>
    <row r="85" spans="1:1" x14ac:dyDescent="0.2">
      <c r="A85" s="60">
        <v>46114</v>
      </c>
    </row>
    <row r="86" spans="1:1" x14ac:dyDescent="0.2">
      <c r="A86" s="60">
        <v>46115</v>
      </c>
    </row>
    <row r="87" spans="1:1" x14ac:dyDescent="0.2">
      <c r="A87" s="60">
        <v>46143</v>
      </c>
    </row>
    <row r="88" spans="1:1" x14ac:dyDescent="0.2">
      <c r="A88" s="60">
        <v>46167</v>
      </c>
    </row>
    <row r="89" spans="1:1" x14ac:dyDescent="0.2">
      <c r="A89" s="60">
        <v>46188</v>
      </c>
    </row>
    <row r="90" spans="1:1" x14ac:dyDescent="0.2">
      <c r="A90" s="60">
        <v>46193</v>
      </c>
    </row>
    <row r="91" spans="1:1" x14ac:dyDescent="0.2">
      <c r="A91" s="60">
        <v>46212</v>
      </c>
    </row>
    <row r="92" spans="1:1" x14ac:dyDescent="0.2">
      <c r="A92" s="60">
        <v>46251</v>
      </c>
    </row>
    <row r="93" spans="1:1" x14ac:dyDescent="0.2">
      <c r="A93" s="60">
        <v>46303</v>
      </c>
    </row>
    <row r="94" spans="1:1" x14ac:dyDescent="0.2">
      <c r="A94" s="60">
        <v>46349</v>
      </c>
    </row>
    <row r="95" spans="1:1" x14ac:dyDescent="0.2">
      <c r="A95" s="60">
        <v>46364</v>
      </c>
    </row>
    <row r="96" spans="1:1" x14ac:dyDescent="0.2">
      <c r="A96" s="60">
        <v>46381</v>
      </c>
    </row>
    <row r="97" spans="1:1" x14ac:dyDescent="0.2">
      <c r="A97" s="60">
        <v>46388</v>
      </c>
    </row>
    <row r="98" spans="1:1" x14ac:dyDescent="0.2">
      <c r="A98" s="60">
        <v>46426</v>
      </c>
    </row>
    <row r="99" spans="1:1" x14ac:dyDescent="0.2">
      <c r="A99" s="60">
        <v>46427</v>
      </c>
    </row>
    <row r="100" spans="1:1" x14ac:dyDescent="0.2">
      <c r="A100" s="60">
        <v>46470</v>
      </c>
    </row>
    <row r="101" spans="1:1" x14ac:dyDescent="0.2">
      <c r="A101" s="60">
        <v>46472</v>
      </c>
    </row>
    <row r="102" spans="1:1" x14ac:dyDescent="0.2">
      <c r="A102" s="60">
        <v>46479</v>
      </c>
    </row>
    <row r="103" spans="1:1" x14ac:dyDescent="0.2">
      <c r="A103" s="60">
        <v>46508</v>
      </c>
    </row>
    <row r="104" spans="1:1" x14ac:dyDescent="0.2">
      <c r="A104" s="60">
        <v>46532</v>
      </c>
    </row>
    <row r="105" spans="1:1" x14ac:dyDescent="0.2">
      <c r="A105" s="60">
        <v>46558</v>
      </c>
    </row>
    <row r="106" spans="1:1" x14ac:dyDescent="0.2">
      <c r="A106" s="60">
        <v>46559</v>
      </c>
    </row>
    <row r="107" spans="1:1" x14ac:dyDescent="0.2">
      <c r="A107" s="60">
        <v>46577</v>
      </c>
    </row>
    <row r="108" spans="1:1" x14ac:dyDescent="0.2">
      <c r="A108" s="60">
        <v>46615</v>
      </c>
    </row>
    <row r="109" spans="1:1" x14ac:dyDescent="0.2">
      <c r="A109" s="60">
        <v>46671</v>
      </c>
    </row>
    <row r="110" spans="1:1" x14ac:dyDescent="0.2">
      <c r="A110" s="60">
        <v>46711</v>
      </c>
    </row>
    <row r="111" spans="1:1" x14ac:dyDescent="0.2">
      <c r="A111" s="60">
        <v>46729</v>
      </c>
    </row>
    <row r="112" spans="1:1" x14ac:dyDescent="0.2">
      <c r="A112" s="60">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Resumen</vt:lpstr>
      <vt:lpstr>Clase 2 Reapertura</vt:lpstr>
      <vt:lpstr>Clase 6 Reapertura</vt:lpstr>
      <vt:lpstr>Clase 9</vt:lpstr>
      <vt:lpstr>Clase 10</vt:lpstr>
      <vt:lpstr>Clase 11</vt:lpstr>
      <vt:lpstr>TAMAR</vt:lpstr>
      <vt:lpstr>Feriados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bfragola</dc:creator>
  <cp:lastModifiedBy>Maria Aranda</cp:lastModifiedBy>
  <dcterms:created xsi:type="dcterms:W3CDTF">2010-03-10T17:09:27Z</dcterms:created>
  <dcterms:modified xsi:type="dcterms:W3CDTF">2026-07-16T13:37:52Z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2025-05-13T16:44:55Z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b4d9e92f-d9c3-43e0-b993-f00e700014ce</vt:lpwstr>
  </property>
  <property fmtid="{D5CDD505-2E9C-101B-9397-08002B2CF9AE}" pid="8" name="MSIP_Label_a9378c09-609d-421b-88fc-485d53760b2b_ContentBits">
    <vt:lpwstr>0</vt:lpwstr>
  </property>
  <property fmtid="{D5CDD505-2E9C-101B-9397-08002B2CF9AE}" pid="9" name="MSIP_Label_a9378c09-609d-421b-88fc-485d53760b2b_Tag">
    <vt:lpwstr>10, 3, 0, 1</vt:lpwstr>
  </property>
</Properties>
</file>